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6360" windowHeight="4665" activeTab="0"/>
  </bookViews>
  <sheets>
    <sheet name="Overview" sheetId="1" r:id="rId1"/>
    <sheet name="Summary" sheetId="2" r:id="rId2"/>
    <sheet name="Asset Detail" sheetId="3" r:id="rId3"/>
    <sheet name="Liability Detail" sheetId="4" r:id="rId4"/>
    <sheet name="Chart" sheetId="5" r:id="rId5"/>
  </sheets>
  <definedNames>
    <definedName name="ASSET">OFFSET('Summary'!$AM$13:$AM$27,0,0,'Summary'!$AN$11)</definedName>
    <definedName name="ASSETPERC">OFFSET('Summary'!$AN$13:$AN$27,0,0,'Summary'!$AN$11)</definedName>
    <definedName name="BAR12">'Chart'!$AA$24:$AD$24</definedName>
    <definedName name="BAR13">'Chart'!$AA$25:$AD$25</definedName>
    <definedName name="BAR14">'Chart'!$AA$26:$AD$26</definedName>
    <definedName name="BAR15">OFFSET('Chart'!$AA$27:$AD$27,0,0,'Chart'!$AE$27,'Chart'!$AF$27)</definedName>
    <definedName name="LABEL15">OFFSET('Chart'!$Z$27,0,0,'Chart'!$AE$27,'Chart'!$AF$27)</definedName>
    <definedName name="LAST2">'Summary'!$J:$O</definedName>
    <definedName name="LAST2ASSET">'Asset Detail'!$K:$P</definedName>
    <definedName name="LAST2LIAB">'Liability Detail'!$K:$P</definedName>
    <definedName name="LIAB">OFFSET('Summary'!$AM$31:$AM$40,0,0,'Summary'!$AN$30)</definedName>
    <definedName name="LIABPERC">OFFSET('Summary'!$AN$31:$AN$40,0,0,'Summary'!$AN$30)</definedName>
    <definedName name="_xlnm.Print_Area" localSheetId="2">'Asset Detail'!$A$5:$Q$85</definedName>
    <definedName name="_xlnm.Print_Area" localSheetId="4">'Chart'!$B$2:$P$35</definedName>
    <definedName name="_xlnm.Print_Area" localSheetId="3">'Liability Detail'!$A$5:$Q$60</definedName>
    <definedName name="_xlnm.Print_Area" localSheetId="1">'Summary'!$B$5:$W$44</definedName>
  </definedNames>
  <calcPr fullCalcOnLoad="1"/>
</workbook>
</file>

<file path=xl/sharedStrings.xml><?xml version="1.0" encoding="utf-8"?>
<sst xmlns="http://schemas.openxmlformats.org/spreadsheetml/2006/main" count="217" uniqueCount="153">
  <si>
    <t>Cash - Checking Accounts</t>
  </si>
  <si>
    <t>Cash - Savings Accounts</t>
  </si>
  <si>
    <t>Cash - Other</t>
  </si>
  <si>
    <t>Other Assets #1</t>
  </si>
  <si>
    <t>Other Assets #2</t>
  </si>
  <si>
    <t>Other Assets #3</t>
  </si>
  <si>
    <t>Total Assets</t>
  </si>
  <si>
    <t>Stocks</t>
  </si>
  <si>
    <t>Bonds</t>
  </si>
  <si>
    <t>Other Investments</t>
  </si>
  <si>
    <t>Automobiles</t>
  </si>
  <si>
    <t>Credit Card Debt</t>
  </si>
  <si>
    <t>Taxes payable</t>
  </si>
  <si>
    <t>Other Home Assets Debt</t>
  </si>
  <si>
    <t>Total Liabilities</t>
  </si>
  <si>
    <t>Net Worth (Assets - Liabilities)</t>
  </si>
  <si>
    <t>Other Liabilities/Debt #1</t>
  </si>
  <si>
    <t>Other Liabilities/Debt #2</t>
  </si>
  <si>
    <t>Other Liabilities/Debt #3</t>
  </si>
  <si>
    <t>Amount ($)</t>
  </si>
  <si>
    <t>% of Total</t>
  </si>
  <si>
    <t>Quarterly</t>
  </si>
  <si>
    <t>Semiannually</t>
  </si>
  <si>
    <t>Annually</t>
  </si>
  <si>
    <t>1Q</t>
  </si>
  <si>
    <t>2Q</t>
  </si>
  <si>
    <t>3Q</t>
  </si>
  <si>
    <t>4Q</t>
  </si>
  <si>
    <t>1H</t>
  </si>
  <si>
    <t>2H</t>
  </si>
  <si>
    <t>Accounts receivable #1</t>
  </si>
  <si>
    <t>Accounts receivable #2</t>
  </si>
  <si>
    <t>Accounts receivable #3</t>
  </si>
  <si>
    <t>Other Assets</t>
  </si>
  <si>
    <t>Cash - Checking Accounts #1</t>
  </si>
  <si>
    <t>Cash - Checking Accounts #2</t>
  </si>
  <si>
    <t>Cash - Checking Accounts #3</t>
  </si>
  <si>
    <t>Cash - Savings Accounts #1</t>
  </si>
  <si>
    <t>Cash - Savings Accounts #2</t>
  </si>
  <si>
    <t>Cash - Savings Accounts #3</t>
  </si>
  <si>
    <t>Cash - Other #1</t>
  </si>
  <si>
    <t>Cash - Other #2</t>
  </si>
  <si>
    <t>Real Estate (market value) #1</t>
  </si>
  <si>
    <t>Real Estate (market value) #2</t>
  </si>
  <si>
    <t>Real Estate (market value) #3</t>
  </si>
  <si>
    <t>Home Assets (appliances, furniture, etc.) #1</t>
  </si>
  <si>
    <t>Home Assets (appliances, furniture, etc.) #2</t>
  </si>
  <si>
    <t>Home Assets (appliances, furniture, etc.) #3</t>
  </si>
  <si>
    <t>Retirement Funds (401k, IRA's, etc.) #1</t>
  </si>
  <si>
    <t>Retirement Funds (401k, IRA's, etc.) #2</t>
  </si>
  <si>
    <t>Retirement Funds (401k, IRA's, etc.) #3</t>
  </si>
  <si>
    <t>Stocks #1</t>
  </si>
  <si>
    <t>Stocks #2</t>
  </si>
  <si>
    <t>Stocks #3</t>
  </si>
  <si>
    <t>Bonds #1</t>
  </si>
  <si>
    <t>Bonds #2</t>
  </si>
  <si>
    <t>Bonds #3</t>
  </si>
  <si>
    <t>Other Investments #1</t>
  </si>
  <si>
    <t>Other Investments #2</t>
  </si>
  <si>
    <t>Other Investments #3</t>
  </si>
  <si>
    <t>Automobiles #1</t>
  </si>
  <si>
    <t>Automobiles #2</t>
  </si>
  <si>
    <t>Automobiles #3</t>
  </si>
  <si>
    <t>Accounts Receivable</t>
  </si>
  <si>
    <t>Real Estate</t>
  </si>
  <si>
    <t>Home Assets</t>
  </si>
  <si>
    <t>Retirement Funds</t>
  </si>
  <si>
    <t>Other Assets #4</t>
  </si>
  <si>
    <t>Accounts payable</t>
  </si>
  <si>
    <t>Other Liabilities/Debt #4</t>
  </si>
  <si>
    <t>Other Liabilities/Debt</t>
  </si>
  <si>
    <t>Accounts payable #1</t>
  </si>
  <si>
    <t>Accounts payable #2</t>
  </si>
  <si>
    <t>Accounts payable #3</t>
  </si>
  <si>
    <t>Credit Card Debt #1</t>
  </si>
  <si>
    <t>Credit Card Debt #2</t>
  </si>
  <si>
    <t>Credit Card Debt #3</t>
  </si>
  <si>
    <t>Real Estate Debt (remaining loan) #1</t>
  </si>
  <si>
    <t>Real Estate Debt (remaining loan) #2</t>
  </si>
  <si>
    <t>Real Estate Debt (remaining loan) #3</t>
  </si>
  <si>
    <t>Automobiles Debt (remaining loan) #1</t>
  </si>
  <si>
    <t>Automobiles Debt (remaining loan) #2</t>
  </si>
  <si>
    <t>Automobiles Debt (remaining loan) #3</t>
  </si>
  <si>
    <t>Other Home Assets Debt #1</t>
  </si>
  <si>
    <t>Other Home Assets Debt #2</t>
  </si>
  <si>
    <t>Other Home Assets Debt #3</t>
  </si>
  <si>
    <t>Asset Description</t>
  </si>
  <si>
    <t>Liability Description</t>
  </si>
  <si>
    <t>Automobiles Debt</t>
  </si>
  <si>
    <t>Real Estate Debt</t>
  </si>
  <si>
    <t>Total</t>
  </si>
  <si>
    <t>Chart</t>
  </si>
  <si>
    <t>Zero=</t>
  </si>
  <si>
    <t>Chart:</t>
  </si>
  <si>
    <t>Quarter</t>
  </si>
  <si>
    <t>Semi</t>
  </si>
  <si>
    <t>Annual</t>
  </si>
  <si>
    <t>Column Header</t>
  </si>
  <si>
    <t>Exclude</t>
  </si>
  <si>
    <t>Include All Assets</t>
  </si>
  <si>
    <t>Include All Liabilities</t>
  </si>
  <si>
    <t>Net Worth</t>
  </si>
  <si>
    <t>SUM</t>
  </si>
  <si>
    <t>RANK</t>
  </si>
  <si>
    <t>COUNT</t>
  </si>
  <si>
    <t>Taxes payable #1</t>
  </si>
  <si>
    <t>Taxes payable #2</t>
  </si>
  <si>
    <t>Enter Your Name Here</t>
  </si>
  <si>
    <t>Instructions</t>
  </si>
  <si>
    <t>located at the top of each worksheet or the blue tabs at the bottom of this workbook.</t>
  </si>
  <si>
    <t>Each sheet is password protected in order to avoid inadvertent deletion of key formulas.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</si>
  <si>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</si>
  <si>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</si>
  <si>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</si>
  <si>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</si>
  <si>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</si>
  <si>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</si>
  <si>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</si>
  <si>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</si>
  <si>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</si>
  <si>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</si>
  <si>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</si>
  <si>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</si>
  <si>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</si>
  <si>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</si>
  <si>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</si>
  <si>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</si>
  <si>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</si>
  <si>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 xml:space="preserve">You may move from worksheet to worksheet by clicking on the grey buttons </t>
  </si>
  <si>
    <t>Net Worth Summary</t>
  </si>
  <si>
    <t>Assets Detail</t>
  </si>
  <si>
    <t>Liabilities Detail</t>
  </si>
  <si>
    <t>Net Worth Charts</t>
  </si>
  <si>
    <t>- Net Worth Calculator</t>
  </si>
  <si>
    <t>- Complete Planner (includes all seven calculators &amp; planners)</t>
  </si>
  <si>
    <t>This sheet summarizes all your assets and liabilities per the data you enter into the Assets Detail and Liabilities Detail sheets.</t>
  </si>
  <si>
    <t>select the initial tracking period.</t>
  </si>
  <si>
    <t>Use the links                                      provided to enter the data on the Assets Detail and Liabilities Detail sheets.</t>
  </si>
  <si>
    <t>Use the drop down boxes                            when indicated.</t>
  </si>
  <si>
    <t>Your Net Worth is calculated for you at the bottom of this sheet (Net Worth = Assets - Liabilities).</t>
  </si>
  <si>
    <t>Choose which periods you would like to chart using the drop down window above each pie chart.  For alternate views of the pie charts,</t>
  </si>
  <si>
    <t>you may also choose to exclude particular assets/liabilities by using the drop down window next to "Exclude"</t>
  </si>
  <si>
    <t>names will then appear on the Summary sheet.</t>
  </si>
  <si>
    <t xml:space="preserve">Enter all your Asset information on this sheet.  You may change the asset categories and labels on this sheet only (your customized </t>
  </si>
  <si>
    <t>Use the "Back to Summary" arrow to return to the Summary sheet:</t>
  </si>
  <si>
    <t>names will then appear on the Summary sheet).</t>
  </si>
  <si>
    <t>This sheet offers a high level summary of your assets, liabilities and net worth over time.</t>
  </si>
  <si>
    <t>A second chart (off to the right) illustrates your asset detail.  For alternate views, you may exclude up to two asset categories.</t>
  </si>
  <si>
    <t>Enter data in the white cells with grey borders only</t>
  </si>
  <si>
    <t xml:space="preserve">Using the drop down boxes at the top of the Summary sheet, select how often you would like to track your net worth, then </t>
  </si>
  <si>
    <r>
      <t xml:space="preserve">If you would like to </t>
    </r>
    <r>
      <rPr>
        <b/>
        <sz val="10"/>
        <rFont val="Arial"/>
        <family val="2"/>
      </rPr>
      <t>change the category names</t>
    </r>
    <r>
      <rPr>
        <sz val="10"/>
        <rFont val="Arial"/>
        <family val="2"/>
      </rPr>
      <t xml:space="preserve">, you may do so on the Assets Detail and Liabilities Detail sheets.  Your customized </t>
    </r>
  </si>
  <si>
    <t xml:space="preserve">Enter all your Liability/Debt information on this sheet.  You may change the liability categories and labels on this sheet only (your customized </t>
  </si>
  <si>
    <r>
      <t>Printing:</t>
    </r>
    <r>
      <rPr>
        <sz val="10"/>
        <rFont val="Arial"/>
        <family val="2"/>
      </rPr>
      <t xml:space="preserve"> From the sheet you would like to print, press Ctrl+p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</si>
</sst>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&quot;$&quot;#,##0.00"/>
    <numFmt numFmtId="172" formatCode="0.0"/>
    <numFmt numFmtId="173" formatCode="0.0000000000000%"/>
    <numFmt numFmtId="174" formatCode="_(* #,##0.00000000000_);_(* \(#,##0.00000000000\);_(* &quot;-&quot;???????????_);_(@_)"/>
  </numFmts>
  <fonts count="3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4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u val="single"/>
      <sz val="9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sz val="4.5"/>
      <name val="Arial"/>
      <family val="0"/>
    </font>
    <font>
      <sz val="4"/>
      <name val="Arial"/>
      <family val="0"/>
    </font>
    <font>
      <b/>
      <sz val="10"/>
      <color indexed="63"/>
      <name val="Arial"/>
      <family val="2"/>
    </font>
    <font>
      <sz val="3.75"/>
      <name val="Arial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7.5"/>
      <name val="Arial"/>
      <family val="0"/>
    </font>
    <font>
      <sz val="7"/>
      <name val="Arial"/>
      <family val="0"/>
    </font>
    <font>
      <sz val="3.5"/>
      <name val="Arial"/>
      <family val="0"/>
    </font>
    <font>
      <b/>
      <sz val="8"/>
      <name val="Arial"/>
      <family val="2"/>
    </font>
    <font>
      <sz val="14"/>
      <color indexed="63"/>
      <name val="Arial"/>
      <family val="0"/>
    </font>
    <font>
      <b/>
      <i/>
      <sz val="12"/>
      <color indexed="63"/>
      <name val="Arial"/>
      <family val="2"/>
    </font>
    <font>
      <u val="single"/>
      <sz val="8"/>
      <color indexed="12"/>
      <name val="Arial"/>
      <family val="0"/>
    </font>
    <font>
      <sz val="10"/>
      <name val="Microsoft Sans Serif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11"/>
      <color indexed="9"/>
      <name val="Arial"/>
      <family val="2"/>
    </font>
    <font>
      <b/>
      <u val="single"/>
      <sz val="9"/>
      <color indexed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0" fillId="0" borderId="0" xfId="15" applyNumberFormat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locked="0"/>
    </xf>
    <xf numFmtId="165" fontId="7" fillId="0" borderId="1" xfId="17" applyNumberFormat="1" applyFont="1" applyFill="1" applyBorder="1" applyAlignment="1" applyProtection="1">
      <alignment/>
      <protection locked="0"/>
    </xf>
    <xf numFmtId="0" fontId="13" fillId="3" borderId="2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165" fontId="3" fillId="0" borderId="4" xfId="0" applyNumberFormat="1" applyFont="1" applyFill="1" applyBorder="1" applyAlignment="1" applyProtection="1">
      <alignment vertical="center"/>
      <protection hidden="1"/>
    </xf>
    <xf numFmtId="9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5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 wrapText="1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65" fontId="3" fillId="2" borderId="0" xfId="17" applyNumberFormat="1" applyFont="1" applyFill="1" applyBorder="1" applyAlignment="1" applyProtection="1">
      <alignment/>
      <protection hidden="1"/>
    </xf>
    <xf numFmtId="9" fontId="8" fillId="2" borderId="0" xfId="22" applyFont="1" applyFill="1" applyBorder="1" applyAlignment="1" applyProtection="1">
      <alignment horizontal="center"/>
      <protection hidden="1"/>
    </xf>
    <xf numFmtId="9" fontId="3" fillId="2" borderId="0" xfId="0" applyNumberFormat="1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13" fillId="3" borderId="2" xfId="0" applyFont="1" applyFill="1" applyBorder="1" applyAlignment="1" applyProtection="1">
      <alignment horizontal="centerContinuous"/>
      <protection hidden="1"/>
    </xf>
    <xf numFmtId="0" fontId="12" fillId="3" borderId="14" xfId="0" applyFont="1" applyFill="1" applyBorder="1" applyAlignment="1" applyProtection="1">
      <alignment horizontal="centerContinuous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6" fillId="2" borderId="0" xfId="20" applyFont="1" applyFill="1" applyBorder="1" applyAlignment="1" applyProtection="1">
      <alignment/>
      <protection hidden="1"/>
    </xf>
    <xf numFmtId="165" fontId="0" fillId="0" borderId="15" xfId="17" applyNumberFormat="1" applyFill="1" applyBorder="1" applyAlignment="1" applyProtection="1">
      <alignment/>
      <protection hidden="1"/>
    </xf>
    <xf numFmtId="9" fontId="7" fillId="2" borderId="0" xfId="22" applyFont="1" applyFill="1" applyBorder="1" applyAlignment="1" applyProtection="1">
      <alignment horizontal="center"/>
      <protection hidden="1"/>
    </xf>
    <xf numFmtId="165" fontId="0" fillId="0" borderId="16" xfId="17" applyNumberFormat="1" applyFill="1" applyBorder="1" applyAlignment="1" applyProtection="1">
      <alignment/>
      <protection hidden="1"/>
    </xf>
    <xf numFmtId="0" fontId="5" fillId="2" borderId="0" xfId="20" applyFill="1" applyBorder="1" applyAlignment="1" applyProtection="1">
      <alignment/>
      <protection hidden="1"/>
    </xf>
    <xf numFmtId="165" fontId="0" fillId="0" borderId="17" xfId="17" applyNumberFormat="1" applyFill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13" fillId="3" borderId="19" xfId="0" applyFont="1" applyFill="1" applyBorder="1" applyAlignment="1" applyProtection="1">
      <alignment horizontal="centerContinuous"/>
      <protection hidden="1"/>
    </xf>
    <xf numFmtId="165" fontId="3" fillId="2" borderId="10" xfId="17" applyNumberFormat="1" applyFont="1" applyFill="1" applyBorder="1" applyAlignment="1" applyProtection="1">
      <alignment/>
      <protection hidden="1"/>
    </xf>
    <xf numFmtId="165" fontId="4" fillId="2" borderId="0" xfId="17" applyNumberFormat="1" applyFont="1" applyFill="1" applyBorder="1" applyAlignment="1" applyProtection="1">
      <alignment/>
      <protection hidden="1"/>
    </xf>
    <xf numFmtId="165" fontId="4" fillId="2" borderId="10" xfId="17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169" fontId="12" fillId="0" borderId="0" xfId="15" applyNumberFormat="1" applyFont="1" applyFill="1" applyAlignment="1" applyProtection="1">
      <alignment/>
      <protection hidden="1"/>
    </xf>
    <xf numFmtId="165" fontId="12" fillId="0" borderId="0" xfId="17" applyNumberFormat="1" applyFont="1" applyAlignment="1" applyProtection="1">
      <alignment/>
      <protection hidden="1"/>
    </xf>
    <xf numFmtId="9" fontId="12" fillId="0" borderId="0" xfId="0" applyNumberFormat="1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 locked="0"/>
    </xf>
    <xf numFmtId="0" fontId="12" fillId="0" borderId="0" xfId="0" applyFont="1" applyFill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72" fontId="12" fillId="0" borderId="0" xfId="0" applyNumberFormat="1" applyFont="1" applyFill="1" applyAlignment="1" applyProtection="1">
      <alignment/>
      <protection hidden="1"/>
    </xf>
    <xf numFmtId="43" fontId="12" fillId="0" borderId="0" xfId="15" applyFont="1" applyFill="1" applyAlignment="1" applyProtection="1">
      <alignment/>
      <protection hidden="1"/>
    </xf>
    <xf numFmtId="9" fontId="12" fillId="0" borderId="0" xfId="22" applyFont="1" applyFill="1" applyAlignment="1" applyProtection="1">
      <alignment/>
      <protection hidden="1"/>
    </xf>
    <xf numFmtId="39" fontId="12" fillId="0" borderId="0" xfId="15" applyNumberFormat="1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9" fillId="0" borderId="0" xfId="2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/>
      <protection hidden="1"/>
    </xf>
    <xf numFmtId="165" fontId="0" fillId="0" borderId="18" xfId="17" applyNumberFormat="1" applyFont="1" applyBorder="1" applyAlignment="1" applyProtection="1">
      <alignment/>
      <protection hidden="1"/>
    </xf>
    <xf numFmtId="0" fontId="5" fillId="0" borderId="0" xfId="20" applyBorder="1" applyAlignment="1">
      <alignment/>
    </xf>
    <xf numFmtId="0" fontId="34" fillId="0" borderId="0" xfId="20" applyFont="1" applyBorder="1" applyAlignment="1">
      <alignment/>
    </xf>
    <xf numFmtId="0" fontId="21" fillId="0" borderId="0" xfId="2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Investment Calculator v2_Preview" xfId="21"/>
    <cellStyle name="Percent" xfId="22"/>
  </cellStyles>
  <dxfs count="1"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CD"/>
      <rgbColor rgb="00009900"/>
      <rgbColor rgb="00800080"/>
      <rgbColor rgb="00800000"/>
      <rgbColor rgb="00000066"/>
      <rgbColor rgb="00E9E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124"/>
          <c:w val="0.52975"/>
          <c:h val="0.49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[0]!ASSET</c:f>
              <c:strCache>
                <c:ptCount val="1"/>
                <c:pt idx="0">
                  <c:v>Cash - Checking Accounts</c:v>
                </c:pt>
              </c:strCache>
            </c:strRef>
          </c:cat>
          <c:val>
            <c:numRef>
              <c:f>[0]!ASSETPERC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675"/>
          <c:w val="0.929"/>
          <c:h val="0.32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1305"/>
          <c:w val="0.525"/>
          <c:h val="0.527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[0]!LIAB</c:f>
              <c:strCache>
                <c:ptCount val="1"/>
                <c:pt idx="0">
                  <c:v>Accounts payable</c:v>
                </c:pt>
              </c:strCache>
            </c:strRef>
          </c:cat>
          <c:val>
            <c:numRef>
              <c:f>[0]!LIABPERC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72325"/>
          <c:w val="0.92625"/>
          <c:h val="0.27675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Chart!$D$7:$D$8</c:f>
              <c:strCache>
                <c:ptCount val="1"/>
                <c:pt idx="0">
                  <c:v>1H 2005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Chart!$C$9:$C$11</c:f>
              <c:strCache/>
            </c:strRef>
          </c:cat>
          <c:val>
            <c:numRef>
              <c:f>Chart!$D$9:$D$11</c:f>
              <c:numCache/>
            </c:numRef>
          </c:val>
        </c:ser>
        <c:ser>
          <c:idx val="1"/>
          <c:order val="1"/>
          <c:tx>
            <c:strRef>
              <c:f>Chart!$F$7</c:f>
              <c:strCache>
                <c:ptCount val="1"/>
                <c:pt idx="0">
                  <c:v>2H 2005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Chart!$F$9:$F$11</c:f>
              <c:numCache/>
            </c:numRef>
          </c:val>
        </c:ser>
        <c:ser>
          <c:idx val="2"/>
          <c:order val="2"/>
          <c:tx>
            <c:strRef>
              <c:f>Chart!$H$7</c:f>
              <c:strCache>
                <c:ptCount val="1"/>
                <c:pt idx="0">
                  <c:v>1H 2006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Chart!$H$9:$H$11</c:f>
              <c:numCache/>
            </c:numRef>
          </c:val>
        </c:ser>
        <c:ser>
          <c:idx val="3"/>
          <c:order val="3"/>
          <c:tx>
            <c:strRef>
              <c:f>Chart!$J$7</c:f>
              <c:strCache>
                <c:ptCount val="1"/>
                <c:pt idx="0">
                  <c:v>2H 2006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Chart!$J$9:$J$11</c:f>
              <c:numCache/>
            </c:numRef>
          </c:val>
        </c:ser>
        <c:axId val="37727515"/>
        <c:axId val="4003316"/>
      </c:bar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03316"/>
        <c:crosses val="autoZero"/>
        <c:auto val="1"/>
        <c:lblOffset val="100"/>
        <c:noMultiLvlLbl val="0"/>
      </c:catAx>
      <c:valAx>
        <c:axId val="40033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921"/>
          <c:w val="0.48175"/>
          <c:h val="0.079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815"/>
          <c:w val="1"/>
          <c:h val="0.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Chart!$Z$13</c:f>
              <c:strCache>
                <c:ptCount val="1"/>
                <c:pt idx="0">
                  <c:v>Other Assets #4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Chart!$AA$13:$AD$13</c:f>
              <c:numCache/>
            </c:numRef>
          </c:val>
        </c:ser>
        <c:ser>
          <c:idx val="1"/>
          <c:order val="1"/>
          <c:tx>
            <c:strRef>
              <c:f>Chart!$Z$14</c:f>
              <c:strCache>
                <c:ptCount val="1"/>
                <c:pt idx="0">
                  <c:v>Other Assets #3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Chart!$AA$14:$AD$14</c:f>
              <c:numCache/>
            </c:numRef>
          </c:val>
        </c:ser>
        <c:ser>
          <c:idx val="2"/>
          <c:order val="2"/>
          <c:tx>
            <c:strRef>
              <c:f>Chart!$Z$15</c:f>
              <c:strCache>
                <c:ptCount val="1"/>
                <c:pt idx="0">
                  <c:v>Other Assets #2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Chart!$AA$15:$AD$15</c:f>
              <c:numCache/>
            </c:numRef>
          </c:val>
        </c:ser>
        <c:ser>
          <c:idx val="3"/>
          <c:order val="3"/>
          <c:tx>
            <c:strRef>
              <c:f>Chart!$Z$16</c:f>
              <c:strCache>
                <c:ptCount val="1"/>
                <c:pt idx="0">
                  <c:v>Other Assets #1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Chart!$AA$16:$AD$16</c:f>
              <c:numCache/>
            </c:numRef>
          </c:val>
        </c:ser>
        <c:ser>
          <c:idx val="4"/>
          <c:order val="4"/>
          <c:tx>
            <c:strRef>
              <c:f>Chart!$Z$17</c:f>
              <c:strCache>
                <c:ptCount val="1"/>
                <c:pt idx="0">
                  <c:v>Automobiles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Chart!$AA$17:$AD$17</c:f>
              <c:numCache/>
            </c:numRef>
          </c:val>
        </c:ser>
        <c:ser>
          <c:idx val="5"/>
          <c:order val="5"/>
          <c:tx>
            <c:strRef>
              <c:f>Chart!$Z$18</c:f>
              <c:strCache>
                <c:ptCount val="1"/>
                <c:pt idx="0">
                  <c:v>Other Investments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Chart!$AA$18:$AD$18</c:f>
              <c:numCache/>
            </c:numRef>
          </c:val>
        </c:ser>
        <c:ser>
          <c:idx val="6"/>
          <c:order val="6"/>
          <c:tx>
            <c:strRef>
              <c:f>Chart!$Z$19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Chart!$AA$19:$AD$19</c:f>
              <c:numCache/>
            </c:numRef>
          </c:val>
        </c:ser>
        <c:ser>
          <c:idx val="7"/>
          <c:order val="7"/>
          <c:tx>
            <c:strRef>
              <c:f>Chart!$Z$20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Chart!$AA$20:$AD$20</c:f>
              <c:numCache/>
            </c:numRef>
          </c:val>
        </c:ser>
        <c:ser>
          <c:idx val="8"/>
          <c:order val="8"/>
          <c:tx>
            <c:strRef>
              <c:f>Chart!$Z$21</c:f>
              <c:strCache>
                <c:ptCount val="1"/>
                <c:pt idx="0">
                  <c:v>Retirement Funds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Chart!$AA$21:$AD$21</c:f>
              <c:numCache/>
            </c:numRef>
          </c:val>
        </c:ser>
        <c:ser>
          <c:idx val="9"/>
          <c:order val="9"/>
          <c:tx>
            <c:strRef>
              <c:f>Chart!$Z$22</c:f>
              <c:strCache>
                <c:ptCount val="1"/>
                <c:pt idx="0">
                  <c:v>Home Assets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Chart!$AA$22:$AD$22</c:f>
              <c:numCache/>
            </c:numRef>
          </c:val>
        </c:ser>
        <c:ser>
          <c:idx val="10"/>
          <c:order val="10"/>
          <c:tx>
            <c:strRef>
              <c:f>Chart!$Z$23</c:f>
              <c:strCache>
                <c:ptCount val="1"/>
                <c:pt idx="0">
                  <c:v>Real Estate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Chart!$AA$23:$AD$23</c:f>
              <c:numCache/>
            </c:numRef>
          </c:val>
        </c:ser>
        <c:ser>
          <c:idx val="11"/>
          <c:order val="11"/>
          <c:tx>
            <c:strRef>
              <c:f>Chart!$Z$24</c:f>
              <c:strCache>
                <c:ptCount val="1"/>
                <c:pt idx="0">
                  <c:v>Accounts Receivable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Chart!$AA$24:$AD$24</c:f>
              <c:numCache/>
            </c:numRef>
          </c:val>
        </c:ser>
        <c:ser>
          <c:idx val="12"/>
          <c:order val="12"/>
          <c:tx>
            <c:strRef>
              <c:f>Chart!$Z$25</c:f>
              <c:strCache>
                <c:ptCount val="1"/>
                <c:pt idx="0">
                  <c:v>Cash -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Chart!$AA$25:$AD$25</c:f>
              <c:numCache/>
            </c:numRef>
          </c:val>
        </c:ser>
        <c:ser>
          <c:idx val="13"/>
          <c:order val="13"/>
          <c:tx>
            <c:strRef>
              <c:f>Chart!$Z$26</c:f>
              <c:strCache>
                <c:ptCount val="1"/>
                <c:pt idx="0">
                  <c:v>Cash - Savings Accounts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Chart!$AA$26:$AD$26</c:f>
              <c:numCache/>
            </c:numRef>
          </c:val>
        </c:ser>
        <c:ser>
          <c:idx val="14"/>
          <c:order val="14"/>
          <c:tx>
            <c:strRef>
              <c:f>Chart!$Z$27</c:f>
              <c:strCache>
                <c:ptCount val="1"/>
                <c:pt idx="0">
                  <c:v>Cash - Checking Accounts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2005</c:v>
                </c:pt>
                <c:pt idx="1">
                  <c:v>2H 2005</c:v>
                </c:pt>
                <c:pt idx="2">
                  <c:v>1H 2006</c:v>
                </c:pt>
                <c:pt idx="3">
                  <c:v>2H 2006</c:v>
                </c:pt>
              </c:strCache>
            </c:strRef>
          </c:cat>
          <c:val>
            <c:numRef>
              <c:f>Chart!$AA$27:$AD$27</c:f>
              <c:numCache/>
            </c:numRef>
          </c:val>
        </c:ser>
        <c:overlap val="100"/>
        <c:gapWidth val="40"/>
        <c:axId val="36029845"/>
        <c:axId val="55833150"/>
      </c:bar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833150"/>
        <c:crosses val="autoZero"/>
        <c:auto val="1"/>
        <c:lblOffset val="100"/>
        <c:noMultiLvlLbl val="0"/>
      </c:catAx>
      <c:valAx>
        <c:axId val="55833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029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25"/>
          <c:y val="0.67775"/>
          <c:w val="0.82475"/>
          <c:h val="0.3087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mailto:admin@simpleplanning.com" TargetMode="External" /><Relationship Id="rId4" Type="http://schemas.openxmlformats.org/officeDocument/2006/relationships/hyperlink" Target="#Summary!A1" /><Relationship Id="rId5" Type="http://schemas.openxmlformats.org/officeDocument/2006/relationships/hyperlink" Target="#'Asset Detail'!A1" /><Relationship Id="rId6" Type="http://schemas.openxmlformats.org/officeDocument/2006/relationships/hyperlink" Target="#'Liability Detail'!A1" /><Relationship Id="rId7" Type="http://schemas.openxmlformats.org/officeDocument/2006/relationships/hyperlink" Target="#Chart!A1" /><Relationship Id="rId8" Type="http://schemas.openxmlformats.org/officeDocument/2006/relationships/hyperlink" Target="#'Asset Detail'!D11" /><Relationship Id="rId9" Type="http://schemas.openxmlformats.org/officeDocument/2006/relationships/hyperlink" Target="#Summary!A1" /><Relationship Id="rId10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'Asset Detail'!A1" /><Relationship Id="rId3" Type="http://schemas.openxmlformats.org/officeDocument/2006/relationships/hyperlink" Target="#'Liability Detail'!A1" /><Relationship Id="rId4" Type="http://schemas.openxmlformats.org/officeDocument/2006/relationships/hyperlink" Target="#Chart!A1" /><Relationship Id="rId5" Type="http://schemas.openxmlformats.org/officeDocument/2006/relationships/hyperlink" Target="#Overview!A1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hyperlink" Target="#LAST2" /><Relationship Id="rId9" Type="http://schemas.openxmlformats.org/officeDocument/2006/relationships/hyperlink" Target="#LAST2" /><Relationship Id="rId10" Type="http://schemas.openxmlformats.org/officeDocument/2006/relationships/image" Target="../media/image1.png" /><Relationship Id="rId11" Type="http://schemas.openxmlformats.org/officeDocument/2006/relationships/hyperlink" Target="http://www.simpleplanning.com/" TargetMode="External" /><Relationship Id="rId12" Type="http://schemas.openxmlformats.org/officeDocument/2006/relationships/hyperlink" Target="http://www.simpleplanning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Summary!A1" /><Relationship Id="rId3" Type="http://schemas.openxmlformats.org/officeDocument/2006/relationships/hyperlink" Target="#Summary!A1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hyperlink" Target="#LAST2ASSET" /><Relationship Id="rId7" Type="http://schemas.openxmlformats.org/officeDocument/2006/relationships/hyperlink" Target="#LAST2ASSET" /><Relationship Id="rId8" Type="http://schemas.openxmlformats.org/officeDocument/2006/relationships/hyperlink" Target="#Summary!A1" /><Relationship Id="rId9" Type="http://schemas.openxmlformats.org/officeDocument/2006/relationships/hyperlink" Target="#'Asset Detail'!A1" /><Relationship Id="rId10" Type="http://schemas.openxmlformats.org/officeDocument/2006/relationships/hyperlink" Target="#'Liability Detail'!A1" /><Relationship Id="rId11" Type="http://schemas.openxmlformats.org/officeDocument/2006/relationships/hyperlink" Target="#Chart!A1" /><Relationship Id="rId12" Type="http://schemas.openxmlformats.org/officeDocument/2006/relationships/hyperlink" Target="#Overview!A1" /><Relationship Id="rId13" Type="http://schemas.openxmlformats.org/officeDocument/2006/relationships/image" Target="../media/image1.png" /><Relationship Id="rId14" Type="http://schemas.openxmlformats.org/officeDocument/2006/relationships/hyperlink" Target="http://www.simpleplanning.com/" TargetMode="External" /><Relationship Id="rId15" Type="http://schemas.openxmlformats.org/officeDocument/2006/relationships/hyperlink" Target="http://www.simpleplanning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mary!A40" /><Relationship Id="rId2" Type="http://schemas.openxmlformats.org/officeDocument/2006/relationships/hyperlink" Target="#Summary!A40" /><Relationship Id="rId3" Type="http://schemas.openxmlformats.org/officeDocument/2006/relationships/hyperlink" Target="#Summary!A40" /><Relationship Id="rId4" Type="http://schemas.openxmlformats.org/officeDocument/2006/relationships/hyperlink" Target="#LAST2LIAB" /><Relationship Id="rId5" Type="http://schemas.openxmlformats.org/officeDocument/2006/relationships/hyperlink" Target="#LAST2LIAB" /><Relationship Id="rId6" Type="http://schemas.openxmlformats.org/officeDocument/2006/relationships/hyperlink" Target="#Summary!A40" /><Relationship Id="rId7" Type="http://schemas.openxmlformats.org/officeDocument/2006/relationships/hyperlink" Target="#Summary!A1" /><Relationship Id="rId8" Type="http://schemas.openxmlformats.org/officeDocument/2006/relationships/hyperlink" Target="#'Asset Detail'!A1" /><Relationship Id="rId9" Type="http://schemas.openxmlformats.org/officeDocument/2006/relationships/hyperlink" Target="#'Liability Detail'!A1" /><Relationship Id="rId10" Type="http://schemas.openxmlformats.org/officeDocument/2006/relationships/hyperlink" Target="#Chart!A1" /><Relationship Id="rId11" Type="http://schemas.openxmlformats.org/officeDocument/2006/relationships/hyperlink" Target="#Overview!A1" /><Relationship Id="rId12" Type="http://schemas.openxmlformats.org/officeDocument/2006/relationships/image" Target="../media/image1.png" /><Relationship Id="rId13" Type="http://schemas.openxmlformats.org/officeDocument/2006/relationships/hyperlink" Target="http://www.simpleplanning.com/" TargetMode="External" /><Relationship Id="rId14" Type="http://schemas.openxmlformats.org/officeDocument/2006/relationships/hyperlink" Target="http://www.simpleplanning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Summary!A1" /><Relationship Id="rId4" Type="http://schemas.openxmlformats.org/officeDocument/2006/relationships/hyperlink" Target="#'Asset Detail'!A1" /><Relationship Id="rId5" Type="http://schemas.openxmlformats.org/officeDocument/2006/relationships/hyperlink" Target="#'Liability Detail'!A1" /><Relationship Id="rId6" Type="http://schemas.openxmlformats.org/officeDocument/2006/relationships/hyperlink" Target="#Chart!A1" /><Relationship Id="rId7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781550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admin@simpleplanning.com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496300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Net Worth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61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477250" cy="8582025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9</xdr:row>
      <xdr:rowOff>152400</xdr:rowOff>
    </xdr:from>
    <xdr:to>
      <xdr:col>10</xdr:col>
      <xdr:colOff>466725</xdr:colOff>
      <xdr:row>11</xdr:row>
      <xdr:rowOff>152400</xdr:rowOff>
    </xdr:to>
    <xdr:sp>
      <xdr:nvSpPr>
        <xdr:cNvPr id="7" name="Rectangle 18">
          <a:hlinkClick r:id="rId4"/>
        </xdr:cNvPr>
        <xdr:cNvSpPr>
          <a:spLocks/>
        </xdr:cNvSpPr>
      </xdr:nvSpPr>
      <xdr:spPr>
        <a:xfrm>
          <a:off x="474345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10</xdr:col>
      <xdr:colOff>514350</xdr:colOff>
      <xdr:row>9</xdr:row>
      <xdr:rowOff>152400</xdr:rowOff>
    </xdr:from>
    <xdr:to>
      <xdr:col>12</xdr:col>
      <xdr:colOff>495300</xdr:colOff>
      <xdr:row>11</xdr:row>
      <xdr:rowOff>152400</xdr:rowOff>
    </xdr:to>
    <xdr:sp>
      <xdr:nvSpPr>
        <xdr:cNvPr id="8" name="Rectangle 19">
          <a:hlinkClick r:id="rId5"/>
        </xdr:cNvPr>
        <xdr:cNvSpPr>
          <a:spLocks/>
        </xdr:cNvSpPr>
      </xdr:nvSpPr>
      <xdr:spPr>
        <a:xfrm>
          <a:off x="576262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12</xdr:col>
      <xdr:colOff>542925</xdr:colOff>
      <xdr:row>9</xdr:row>
      <xdr:rowOff>152400</xdr:rowOff>
    </xdr:from>
    <xdr:to>
      <xdr:col>14</xdr:col>
      <xdr:colOff>295275</xdr:colOff>
      <xdr:row>11</xdr:row>
      <xdr:rowOff>152400</xdr:rowOff>
    </xdr:to>
    <xdr:sp>
      <xdr:nvSpPr>
        <xdr:cNvPr id="9" name="Rectangle 20">
          <a:hlinkClick r:id="rId6"/>
        </xdr:cNvPr>
        <xdr:cNvSpPr>
          <a:spLocks/>
        </xdr:cNvSpPr>
      </xdr:nvSpPr>
      <xdr:spPr>
        <a:xfrm>
          <a:off x="678180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14</xdr:col>
      <xdr:colOff>342900</xdr:colOff>
      <xdr:row>9</xdr:row>
      <xdr:rowOff>152400</xdr:rowOff>
    </xdr:from>
    <xdr:to>
      <xdr:col>15</xdr:col>
      <xdr:colOff>66675</xdr:colOff>
      <xdr:row>11</xdr:row>
      <xdr:rowOff>152400</xdr:rowOff>
    </xdr:to>
    <xdr:sp>
      <xdr:nvSpPr>
        <xdr:cNvPr id="10" name="Rectangle 21">
          <a:hlinkClick r:id="rId7"/>
        </xdr:cNvPr>
        <xdr:cNvSpPr>
          <a:spLocks/>
        </xdr:cNvSpPr>
      </xdr:nvSpPr>
      <xdr:spPr>
        <a:xfrm>
          <a:off x="780097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>
    <xdr:from>
      <xdr:col>3</xdr:col>
      <xdr:colOff>438150</xdr:colOff>
      <xdr:row>22</xdr:row>
      <xdr:rowOff>0</xdr:rowOff>
    </xdr:from>
    <xdr:to>
      <xdr:col>6</xdr:col>
      <xdr:colOff>123825</xdr:colOff>
      <xdr:row>23</xdr:row>
      <xdr:rowOff>19050</xdr:rowOff>
    </xdr:to>
    <xdr:sp>
      <xdr:nvSpPr>
        <xdr:cNvPr id="11" name="Rectangle 22">
          <a:hlinkClick r:id="rId8"/>
        </xdr:cNvPr>
        <xdr:cNvSpPr>
          <a:spLocks/>
        </xdr:cNvSpPr>
      </xdr:nvSpPr>
      <xdr:spPr>
        <a:xfrm>
          <a:off x="1238250" y="3590925"/>
          <a:ext cx="1381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(i.e.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Checking Accounts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8</xdr:col>
      <xdr:colOff>190500</xdr:colOff>
      <xdr:row>32</xdr:row>
      <xdr:rowOff>0</xdr:rowOff>
    </xdr:from>
    <xdr:to>
      <xdr:col>9</xdr:col>
      <xdr:colOff>209550</xdr:colOff>
      <xdr:row>35</xdr:row>
      <xdr:rowOff>19050</xdr:rowOff>
    </xdr:to>
    <xdr:sp>
      <xdr:nvSpPr>
        <xdr:cNvPr id="12" name="AutoShape 23">
          <a:hlinkClick r:id="rId9"/>
        </xdr:cNvPr>
        <xdr:cNvSpPr>
          <a:spLocks/>
        </xdr:cNvSpPr>
      </xdr:nvSpPr>
      <xdr:spPr>
        <a:xfrm>
          <a:off x="4219575" y="5210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8</xdr:col>
      <xdr:colOff>200025</xdr:colOff>
      <xdr:row>37</xdr:row>
      <xdr:rowOff>152400</xdr:rowOff>
    </xdr:from>
    <xdr:to>
      <xdr:col>9</xdr:col>
      <xdr:colOff>219075</xdr:colOff>
      <xdr:row>41</xdr:row>
      <xdr:rowOff>9525</xdr:rowOff>
    </xdr:to>
    <xdr:sp>
      <xdr:nvSpPr>
        <xdr:cNvPr id="13" name="AutoShape 25">
          <a:hlinkClick r:id="rId10"/>
        </xdr:cNvPr>
        <xdr:cNvSpPr>
          <a:spLocks/>
        </xdr:cNvSpPr>
      </xdr:nvSpPr>
      <xdr:spPr>
        <a:xfrm>
          <a:off x="4229100" y="61722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7</xdr:col>
      <xdr:colOff>257175</xdr:colOff>
      <xdr:row>14</xdr:row>
      <xdr:rowOff>76200</xdr:rowOff>
    </xdr:from>
    <xdr:to>
      <xdr:col>7</xdr:col>
      <xdr:colOff>638175</xdr:colOff>
      <xdr:row>14</xdr:row>
      <xdr:rowOff>76200</xdr:rowOff>
    </xdr:to>
    <xdr:sp>
      <xdr:nvSpPr>
        <xdr:cNvPr id="14" name="Line 26"/>
        <xdr:cNvSpPr>
          <a:spLocks/>
        </xdr:cNvSpPr>
      </xdr:nvSpPr>
      <xdr:spPr>
        <a:xfrm>
          <a:off x="3362325" y="234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114300</xdr:rowOff>
    </xdr:from>
    <xdr:to>
      <xdr:col>7</xdr:col>
      <xdr:colOff>190500</xdr:colOff>
      <xdr:row>5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2771775" y="71437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Track Net Worth:</a:t>
          </a:r>
        </a:p>
      </xdr:txBody>
    </xdr:sp>
    <xdr:clientData/>
  </xdr:twoCellAnchor>
  <xdr:twoCellAnchor>
    <xdr:from>
      <xdr:col>4</xdr:col>
      <xdr:colOff>600075</xdr:colOff>
      <xdr:row>5</xdr:row>
      <xdr:rowOff>161925</xdr:rowOff>
    </xdr:from>
    <xdr:to>
      <xdr:col>7</xdr:col>
      <xdr:colOff>190500</xdr:colOff>
      <xdr:row>7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962275" y="923925"/>
          <a:ext cx="1057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1st Tracking</a:t>
          </a:r>
          <a:r>
            <a:rPr lang="en-US" cap="none" sz="9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
 Period:</a:t>
          </a:r>
        </a:p>
      </xdr:txBody>
    </xdr:sp>
    <xdr:clientData/>
  </xdr:twoCellAnchor>
  <xdr:twoCellAnchor>
    <xdr:from>
      <xdr:col>1</xdr:col>
      <xdr:colOff>19050</xdr:colOff>
      <xdr:row>4</xdr:row>
      <xdr:rowOff>57150</xdr:rowOff>
    </xdr:from>
    <xdr:to>
      <xdr:col>3</xdr:col>
      <xdr:colOff>1790700</xdr:colOff>
      <xdr:row>5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390525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Summary</a:t>
          </a:r>
        </a:p>
      </xdr:txBody>
    </xdr:sp>
    <xdr:clientData/>
  </xdr:twoCellAnchor>
  <xdr:twoCellAnchor editAs="absolute">
    <xdr:from>
      <xdr:col>4</xdr:col>
      <xdr:colOff>409575</xdr:colOff>
      <xdr:row>3</xdr:row>
      <xdr:rowOff>104775</xdr:rowOff>
    </xdr:from>
    <xdr:to>
      <xdr:col>15</xdr:col>
      <xdr:colOff>47625</xdr:colOff>
      <xdr:row>7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2771775" y="590550"/>
          <a:ext cx="2390775" cy="695325"/>
        </a:xfrm>
        <a:prstGeom prst="rect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5" name="Rectangle 9">
          <a:hlinkClick r:id="rId1"/>
        </xdr:cNvPr>
        <xdr:cNvSpPr>
          <a:spLocks/>
        </xdr:cNvSpPr>
      </xdr:nvSpPr>
      <xdr:spPr>
        <a:xfrm>
          <a:off x="3810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4</xdr:col>
      <xdr:colOff>9525</xdr:colOff>
      <xdr:row>2</xdr:row>
      <xdr:rowOff>133350</xdr:rowOff>
    </xdr:to>
    <xdr:sp>
      <xdr:nvSpPr>
        <xdr:cNvPr id="6" name="Rectangle 10">
          <a:hlinkClick r:id="rId2"/>
        </xdr:cNvPr>
        <xdr:cNvSpPr>
          <a:spLocks/>
        </xdr:cNvSpPr>
      </xdr:nvSpPr>
      <xdr:spPr>
        <a:xfrm>
          <a:off x="14001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4</xdr:col>
      <xdr:colOff>57150</xdr:colOff>
      <xdr:row>0</xdr:row>
      <xdr:rowOff>133350</xdr:rowOff>
    </xdr:from>
    <xdr:to>
      <xdr:col>5</xdr:col>
      <xdr:colOff>180975</xdr:colOff>
      <xdr:row>2</xdr:row>
      <xdr:rowOff>133350</xdr:rowOff>
    </xdr:to>
    <xdr:sp>
      <xdr:nvSpPr>
        <xdr:cNvPr id="7" name="Rectangle 11">
          <a:hlinkClick r:id="rId3"/>
        </xdr:cNvPr>
        <xdr:cNvSpPr>
          <a:spLocks/>
        </xdr:cNvSpPr>
      </xdr:nvSpPr>
      <xdr:spPr>
        <a:xfrm>
          <a:off x="24193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228600</xdr:colOff>
      <xdr:row>0</xdr:row>
      <xdr:rowOff>133350</xdr:rowOff>
    </xdr:from>
    <xdr:to>
      <xdr:col>7</xdr:col>
      <xdr:colOff>581025</xdr:colOff>
      <xdr:row>2</xdr:row>
      <xdr:rowOff>133350</xdr:rowOff>
    </xdr:to>
    <xdr:sp>
      <xdr:nvSpPr>
        <xdr:cNvPr id="8" name="Rectangle 12">
          <a:hlinkClick r:id="rId4"/>
        </xdr:cNvPr>
        <xdr:cNvSpPr>
          <a:spLocks/>
        </xdr:cNvSpPr>
      </xdr:nvSpPr>
      <xdr:spPr>
        <a:xfrm>
          <a:off x="34385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628650</xdr:colOff>
      <xdr:row>0</xdr:row>
      <xdr:rowOff>133350</xdr:rowOff>
    </xdr:from>
    <xdr:to>
      <xdr:col>16</xdr:col>
      <xdr:colOff>209550</xdr:colOff>
      <xdr:row>2</xdr:row>
      <xdr:rowOff>133350</xdr:rowOff>
    </xdr:to>
    <xdr:sp>
      <xdr:nvSpPr>
        <xdr:cNvPr id="9" name="Rectangle 13">
          <a:hlinkClick r:id="rId5"/>
        </xdr:cNvPr>
        <xdr:cNvSpPr>
          <a:spLocks/>
        </xdr:cNvSpPr>
      </xdr:nvSpPr>
      <xdr:spPr>
        <a:xfrm>
          <a:off x="44577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27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2362200" y="2200275"/>
          <a:ext cx="8477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27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3829050" y="2200275"/>
          <a:ext cx="8477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51149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51149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40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2362200" y="5153025"/>
          <a:ext cx="8477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40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3829050" y="5153025"/>
          <a:ext cx="8477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40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51149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40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51149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447675" y="7143750"/>
          <a:ext cx="466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514350</xdr:colOff>
      <xdr:row>10</xdr:row>
      <xdr:rowOff>9525</xdr:rowOff>
    </xdr:from>
    <xdr:to>
      <xdr:col>22</xdr:col>
      <xdr:colOff>295275</xdr:colOff>
      <xdr:row>26</xdr:row>
      <xdr:rowOff>0</xdr:rowOff>
    </xdr:to>
    <xdr:graphicFrame>
      <xdr:nvGraphicFramePr>
        <xdr:cNvPr id="19" name="Chart 36"/>
        <xdr:cNvGraphicFramePr/>
      </xdr:nvGraphicFramePr>
      <xdr:xfrm>
        <a:off x="5734050" y="1685925"/>
        <a:ext cx="34385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409575</xdr:colOff>
      <xdr:row>8</xdr:row>
      <xdr:rowOff>123825</xdr:rowOff>
    </xdr:from>
    <xdr:to>
      <xdr:col>20</xdr:col>
      <xdr:colOff>390525</xdr:colOff>
      <xdr:row>9</xdr:row>
      <xdr:rowOff>142875</xdr:rowOff>
    </xdr:to>
    <xdr:sp>
      <xdr:nvSpPr>
        <xdr:cNvPr id="20" name="Rectangle 39"/>
        <xdr:cNvSpPr>
          <a:spLocks/>
        </xdr:cNvSpPr>
      </xdr:nvSpPr>
      <xdr:spPr>
        <a:xfrm>
          <a:off x="6848475" y="1466850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Assets</a:t>
          </a:r>
        </a:p>
      </xdr:txBody>
    </xdr:sp>
    <xdr:clientData/>
  </xdr:twoCellAnchor>
  <xdr:twoCellAnchor>
    <xdr:from>
      <xdr:col>16</xdr:col>
      <xdr:colOff>457200</xdr:colOff>
      <xdr:row>10</xdr:row>
      <xdr:rowOff>47625</xdr:rowOff>
    </xdr:from>
    <xdr:to>
      <xdr:col>17</xdr:col>
      <xdr:colOff>323850</xdr:colOff>
      <xdr:row>10</xdr:row>
      <xdr:rowOff>209550</xdr:rowOff>
    </xdr:to>
    <xdr:sp>
      <xdr:nvSpPr>
        <xdr:cNvPr id="21" name="Rectangle 42"/>
        <xdr:cNvSpPr>
          <a:spLocks/>
        </xdr:cNvSpPr>
      </xdr:nvSpPr>
      <xdr:spPr>
        <a:xfrm>
          <a:off x="5676900" y="17240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16</xdr:col>
      <xdr:colOff>504825</xdr:colOff>
      <xdr:row>28</xdr:row>
      <xdr:rowOff>38100</xdr:rowOff>
    </xdr:from>
    <xdr:to>
      <xdr:col>22</xdr:col>
      <xdr:colOff>295275</xdr:colOff>
      <xdr:row>44</xdr:row>
      <xdr:rowOff>0</xdr:rowOff>
    </xdr:to>
    <xdr:graphicFrame>
      <xdr:nvGraphicFramePr>
        <xdr:cNvPr id="22" name="Chart 46"/>
        <xdr:cNvGraphicFramePr/>
      </xdr:nvGraphicFramePr>
      <xdr:xfrm>
        <a:off x="5724525" y="4867275"/>
        <a:ext cx="34480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27</xdr:row>
      <xdr:rowOff>28575</xdr:rowOff>
    </xdr:from>
    <xdr:to>
      <xdr:col>20</xdr:col>
      <xdr:colOff>361950</xdr:colOff>
      <xdr:row>28</xdr:row>
      <xdr:rowOff>9525</xdr:rowOff>
    </xdr:to>
    <xdr:sp>
      <xdr:nvSpPr>
        <xdr:cNvPr id="23" name="Rectangle 47"/>
        <xdr:cNvSpPr>
          <a:spLocks/>
        </xdr:cNvSpPr>
      </xdr:nvSpPr>
      <xdr:spPr>
        <a:xfrm>
          <a:off x="6819900" y="46577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</a:t>
          </a:r>
        </a:p>
      </xdr:txBody>
    </xdr:sp>
    <xdr:clientData/>
  </xdr:twoCellAnchor>
  <xdr:twoCellAnchor>
    <xdr:from>
      <xdr:col>16</xdr:col>
      <xdr:colOff>438150</xdr:colOff>
      <xdr:row>28</xdr:row>
      <xdr:rowOff>76200</xdr:rowOff>
    </xdr:from>
    <xdr:to>
      <xdr:col>17</xdr:col>
      <xdr:colOff>304800</xdr:colOff>
      <xdr:row>29</xdr:row>
      <xdr:rowOff>76200</xdr:rowOff>
    </xdr:to>
    <xdr:sp>
      <xdr:nvSpPr>
        <xdr:cNvPr id="24" name="Rectangle 49"/>
        <xdr:cNvSpPr>
          <a:spLocks/>
        </xdr:cNvSpPr>
      </xdr:nvSpPr>
      <xdr:spPr>
        <a:xfrm>
          <a:off x="5657850" y="49053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19</xdr:col>
      <xdr:colOff>28575</xdr:colOff>
      <xdr:row>10</xdr:row>
      <xdr:rowOff>38100</xdr:rowOff>
    </xdr:from>
    <xdr:to>
      <xdr:col>20</xdr:col>
      <xdr:colOff>19050</xdr:colOff>
      <xdr:row>10</xdr:row>
      <xdr:rowOff>200025</xdr:rowOff>
    </xdr:to>
    <xdr:sp>
      <xdr:nvSpPr>
        <xdr:cNvPr id="25" name="Rectangle 51"/>
        <xdr:cNvSpPr>
          <a:spLocks/>
        </xdr:cNvSpPr>
      </xdr:nvSpPr>
      <xdr:spPr>
        <a:xfrm>
          <a:off x="7077075" y="1714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19</xdr:col>
      <xdr:colOff>28575</xdr:colOff>
      <xdr:row>28</xdr:row>
      <xdr:rowOff>66675</xdr:rowOff>
    </xdr:from>
    <xdr:to>
      <xdr:col>20</xdr:col>
      <xdr:colOff>19050</xdr:colOff>
      <xdr:row>29</xdr:row>
      <xdr:rowOff>66675</xdr:rowOff>
    </xdr:to>
    <xdr:sp>
      <xdr:nvSpPr>
        <xdr:cNvPr id="26" name="Rectangle 53"/>
        <xdr:cNvSpPr>
          <a:spLocks/>
        </xdr:cNvSpPr>
      </xdr:nvSpPr>
      <xdr:spPr>
        <a:xfrm>
          <a:off x="7077075" y="489585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</xdr:col>
      <xdr:colOff>9525</xdr:colOff>
      <xdr:row>10</xdr:row>
      <xdr:rowOff>161925</xdr:rowOff>
    </xdr:from>
    <xdr:to>
      <xdr:col>3</xdr:col>
      <xdr:colOff>1123950</xdr:colOff>
      <xdr:row>11</xdr:row>
      <xdr:rowOff>142875</xdr:rowOff>
    </xdr:to>
    <xdr:sp>
      <xdr:nvSpPr>
        <xdr:cNvPr id="27" name="Rectangle 55"/>
        <xdr:cNvSpPr>
          <a:spLocks/>
        </xdr:cNvSpPr>
      </xdr:nvSpPr>
      <xdr:spPr>
        <a:xfrm>
          <a:off x="381000" y="1838325"/>
          <a:ext cx="13049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below to enter Asset Detail</a:t>
          </a:r>
        </a:p>
      </xdr:txBody>
    </xdr:sp>
    <xdr:clientData/>
  </xdr:twoCellAnchor>
  <xdr:twoCellAnchor>
    <xdr:from>
      <xdr:col>1</xdr:col>
      <xdr:colOff>9525</xdr:colOff>
      <xdr:row>28</xdr:row>
      <xdr:rowOff>133350</xdr:rowOff>
    </xdr:from>
    <xdr:to>
      <xdr:col>3</xdr:col>
      <xdr:colOff>1133475</xdr:colOff>
      <xdr:row>29</xdr:row>
      <xdr:rowOff>142875</xdr:rowOff>
    </xdr:to>
    <xdr:sp>
      <xdr:nvSpPr>
        <xdr:cNvPr id="28" name="Rectangle 56"/>
        <xdr:cNvSpPr>
          <a:spLocks/>
        </xdr:cNvSpPr>
      </xdr:nvSpPr>
      <xdr:spPr>
        <a:xfrm>
          <a:off x="381000" y="4962525"/>
          <a:ext cx="131445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 (debt)</a:t>
          </a:r>
        </a:p>
      </xdr:txBody>
    </xdr:sp>
    <xdr:clientData/>
  </xdr:twoCellAnchor>
  <xdr:oneCellAnchor>
    <xdr:from>
      <xdr:col>17</xdr:col>
      <xdr:colOff>133350</xdr:colOff>
      <xdr:row>0</xdr:row>
      <xdr:rowOff>123825</xdr:rowOff>
    </xdr:from>
    <xdr:ext cx="1552575" cy="323850"/>
    <xdr:sp>
      <xdr:nvSpPr>
        <xdr:cNvPr id="29" name="AutoShape 58">
          <a:hlinkClick r:id="rId8"/>
        </xdr:cNvPr>
        <xdr:cNvSpPr>
          <a:spLocks/>
        </xdr:cNvSpPr>
      </xdr:nvSpPr>
      <xdr:spPr>
        <a:xfrm>
          <a:off x="5962650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Unide future periods:
Click here and Ctrl+Shft+0</a:t>
          </a:r>
        </a:p>
      </xdr:txBody>
    </xdr:sp>
    <xdr:clientData/>
  </xdr:oneCellAnchor>
  <xdr:twoCellAnchor>
    <xdr:from>
      <xdr:col>11</xdr:col>
      <xdr:colOff>161925</xdr:colOff>
      <xdr:row>0</xdr:row>
      <xdr:rowOff>133350</xdr:rowOff>
    </xdr:from>
    <xdr:to>
      <xdr:col>14</xdr:col>
      <xdr:colOff>361950</xdr:colOff>
      <xdr:row>2</xdr:row>
      <xdr:rowOff>133350</xdr:rowOff>
    </xdr:to>
    <xdr:sp>
      <xdr:nvSpPr>
        <xdr:cNvPr id="30" name="AutoShape 59">
          <a:hlinkClick r:id="rId9"/>
        </xdr:cNvPr>
        <xdr:cNvSpPr>
          <a:spLocks/>
        </xdr:cNvSpPr>
      </xdr:nvSpPr>
      <xdr:spPr>
        <a:xfrm rot="10800000">
          <a:off x="511492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 editAs="oneCell">
    <xdr:from>
      <xdr:col>20</xdr:col>
      <xdr:colOff>66675</xdr:colOff>
      <xdr:row>1</xdr:row>
      <xdr:rowOff>28575</xdr:rowOff>
    </xdr:from>
    <xdr:to>
      <xdr:col>22</xdr:col>
      <xdr:colOff>276225</xdr:colOff>
      <xdr:row>2</xdr:row>
      <xdr:rowOff>85725</xdr:rowOff>
    </xdr:to>
    <xdr:pic>
      <xdr:nvPicPr>
        <xdr:cNvPr id="31" name="Picture 6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24775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15</xdr:col>
      <xdr:colOff>0</xdr:colOff>
      <xdr:row>84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28650" y="13525500"/>
          <a:ext cx="5419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2" name="AutoShape 25">
          <a:hlinkClick r:id="rId1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3" name="AutoShape 26">
          <a:hlinkClick r:id="rId2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4" name="AutoShape 27">
          <a:hlinkClick r:id="rId3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68</xdr:row>
      <xdr:rowOff>142875</xdr:rowOff>
    </xdr:from>
    <xdr:to>
      <xdr:col>2</xdr:col>
      <xdr:colOff>47625</xdr:colOff>
      <xdr:row>72</xdr:row>
      <xdr:rowOff>0</xdr:rowOff>
    </xdr:to>
    <xdr:sp>
      <xdr:nvSpPr>
        <xdr:cNvPr id="5" name="AutoShape 28">
          <a:hlinkClick r:id="rId4"/>
        </xdr:cNvPr>
        <xdr:cNvSpPr>
          <a:spLocks/>
        </xdr:cNvSpPr>
      </xdr:nvSpPr>
      <xdr:spPr>
        <a:xfrm>
          <a:off x="47625" y="112395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6" name="AutoShape 29">
          <a:hlinkClick r:id="rId5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oneCellAnchor>
    <xdr:from>
      <xdr:col>16</xdr:col>
      <xdr:colOff>95250</xdr:colOff>
      <xdr:row>0</xdr:row>
      <xdr:rowOff>123825</xdr:rowOff>
    </xdr:from>
    <xdr:ext cx="1552575" cy="323850"/>
    <xdr:sp>
      <xdr:nvSpPr>
        <xdr:cNvPr id="7" name="AutoShape 30">
          <a:hlinkClick r:id="rId6"/>
        </xdr:cNvPr>
        <xdr:cNvSpPr>
          <a:spLocks/>
        </xdr:cNvSpPr>
      </xdr:nvSpPr>
      <xdr:spPr>
        <a:xfrm>
          <a:off x="6143625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Unide future periods:
Click here and Ctrl+Shft+0</a:t>
          </a:r>
        </a:p>
      </xdr:txBody>
    </xdr:sp>
    <xdr:clientData/>
  </xdr:oneCellAnchor>
  <xdr:twoCellAnchor>
    <xdr:from>
      <xdr:col>11</xdr:col>
      <xdr:colOff>142875</xdr:colOff>
      <xdr:row>0</xdr:row>
      <xdr:rowOff>133350</xdr:rowOff>
    </xdr:from>
    <xdr:to>
      <xdr:col>14</xdr:col>
      <xdr:colOff>342900</xdr:colOff>
      <xdr:row>2</xdr:row>
      <xdr:rowOff>133350</xdr:rowOff>
    </xdr:to>
    <xdr:sp>
      <xdr:nvSpPr>
        <xdr:cNvPr id="8" name="AutoShape 31">
          <a:hlinkClick r:id="rId7"/>
        </xdr:cNvPr>
        <xdr:cNvSpPr>
          <a:spLocks/>
        </xdr:cNvSpPr>
      </xdr:nvSpPr>
      <xdr:spPr>
        <a:xfrm rot="10800000">
          <a:off x="604837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9" name="Rectangle 37">
          <a:hlinkClick r:id="rId8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10" name="Rectangle 38">
          <a:hlinkClick r:id="rId9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11" name="Rectangle 39">
          <a:hlinkClick r:id="rId10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9525</xdr:colOff>
      <xdr:row>2</xdr:row>
      <xdr:rowOff>133350</xdr:rowOff>
    </xdr:to>
    <xdr:sp>
      <xdr:nvSpPr>
        <xdr:cNvPr id="12" name="Rectangle 40">
          <a:hlinkClick r:id="rId11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57150</xdr:colOff>
      <xdr:row>0</xdr:row>
      <xdr:rowOff>133350</xdr:rowOff>
    </xdr:from>
    <xdr:to>
      <xdr:col>9</xdr:col>
      <xdr:colOff>0</xdr:colOff>
      <xdr:row>2</xdr:row>
      <xdr:rowOff>133350</xdr:rowOff>
    </xdr:to>
    <xdr:sp>
      <xdr:nvSpPr>
        <xdr:cNvPr id="13" name="Rectangle 41">
          <a:hlinkClick r:id="rId12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4" name="Rectangle 43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oneCell">
    <xdr:from>
      <xdr:col>19</xdr:col>
      <xdr:colOff>514350</xdr:colOff>
      <xdr:row>1</xdr:row>
      <xdr:rowOff>28575</xdr:rowOff>
    </xdr:from>
    <xdr:to>
      <xdr:col>22</xdr:col>
      <xdr:colOff>114300</xdr:colOff>
      <xdr:row>2</xdr:row>
      <xdr:rowOff>85725</xdr:rowOff>
    </xdr:to>
    <xdr:pic>
      <xdr:nvPicPr>
        <xdr:cNvPr id="15" name="Picture 48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86700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15</xdr:col>
      <xdr:colOff>0</xdr:colOff>
      <xdr:row>59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28650" y="9486900"/>
          <a:ext cx="5419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3" name="AutoShape 11">
          <a:hlinkClick r:id="rId2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4" name="AutoShape 12">
          <a:hlinkClick r:id="rId3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oneCellAnchor>
    <xdr:from>
      <xdr:col>16</xdr:col>
      <xdr:colOff>95250</xdr:colOff>
      <xdr:row>0</xdr:row>
      <xdr:rowOff>123825</xdr:rowOff>
    </xdr:from>
    <xdr:ext cx="1552575" cy="323850"/>
    <xdr:sp>
      <xdr:nvSpPr>
        <xdr:cNvPr id="5" name="AutoShape 13">
          <a:hlinkClick r:id="rId4"/>
        </xdr:cNvPr>
        <xdr:cNvSpPr>
          <a:spLocks/>
        </xdr:cNvSpPr>
      </xdr:nvSpPr>
      <xdr:spPr>
        <a:xfrm>
          <a:off x="6143625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Unide future periods:
Click here and Ctrl+Shft+0</a:t>
          </a:r>
        </a:p>
      </xdr:txBody>
    </xdr:sp>
    <xdr:clientData/>
  </xdr:oneCellAnchor>
  <xdr:twoCellAnchor>
    <xdr:from>
      <xdr:col>11</xdr:col>
      <xdr:colOff>142875</xdr:colOff>
      <xdr:row>0</xdr:row>
      <xdr:rowOff>133350</xdr:rowOff>
    </xdr:from>
    <xdr:to>
      <xdr:col>14</xdr:col>
      <xdr:colOff>342900</xdr:colOff>
      <xdr:row>2</xdr:row>
      <xdr:rowOff>133350</xdr:rowOff>
    </xdr:to>
    <xdr:sp>
      <xdr:nvSpPr>
        <xdr:cNvPr id="6" name="AutoShape 14">
          <a:hlinkClick r:id="rId5"/>
        </xdr:cNvPr>
        <xdr:cNvSpPr>
          <a:spLocks/>
        </xdr:cNvSpPr>
      </xdr:nvSpPr>
      <xdr:spPr>
        <a:xfrm rot="10800000">
          <a:off x="604837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7" name="AutoShape 16">
          <a:hlinkClick r:id="rId6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8" name="Rectangle 22">
          <a:hlinkClick r:id="rId7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9" name="Rectangle 23">
          <a:hlinkClick r:id="rId8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10" name="Rectangle 24">
          <a:hlinkClick r:id="rId9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9525</xdr:colOff>
      <xdr:row>2</xdr:row>
      <xdr:rowOff>133350</xdr:rowOff>
    </xdr:to>
    <xdr:sp>
      <xdr:nvSpPr>
        <xdr:cNvPr id="11" name="Rectangle 25">
          <a:hlinkClick r:id="rId10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57150</xdr:colOff>
      <xdr:row>0</xdr:row>
      <xdr:rowOff>133350</xdr:rowOff>
    </xdr:from>
    <xdr:to>
      <xdr:col>9</xdr:col>
      <xdr:colOff>0</xdr:colOff>
      <xdr:row>2</xdr:row>
      <xdr:rowOff>133350</xdr:rowOff>
    </xdr:to>
    <xdr:sp>
      <xdr:nvSpPr>
        <xdr:cNvPr id="12" name="Rectangle 26">
          <a:hlinkClick r:id="rId11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oneCell">
    <xdr:from>
      <xdr:col>19</xdr:col>
      <xdr:colOff>514350</xdr:colOff>
      <xdr:row>1</xdr:row>
      <xdr:rowOff>28575</xdr:rowOff>
    </xdr:from>
    <xdr:to>
      <xdr:col>22</xdr:col>
      <xdr:colOff>114300</xdr:colOff>
      <xdr:row>2</xdr:row>
      <xdr:rowOff>85725</xdr:rowOff>
    </xdr:to>
    <xdr:pic>
      <xdr:nvPicPr>
        <xdr:cNvPr id="14" name="Picture 37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86700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10</xdr:col>
      <xdr:colOff>0</xdr:colOff>
      <xdr:row>34</xdr:row>
      <xdr:rowOff>133350</xdr:rowOff>
    </xdr:to>
    <xdr:graphicFrame>
      <xdr:nvGraphicFramePr>
        <xdr:cNvPr id="1" name="Chart 5"/>
        <xdr:cNvGraphicFramePr/>
      </xdr:nvGraphicFramePr>
      <xdr:xfrm>
        <a:off x="552450" y="1990725"/>
        <a:ext cx="5800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2</xdr:row>
      <xdr:rowOff>133350</xdr:rowOff>
    </xdr:from>
    <xdr:to>
      <xdr:col>15</xdr:col>
      <xdr:colOff>180975</xdr:colOff>
      <xdr:row>34</xdr:row>
      <xdr:rowOff>133350</xdr:rowOff>
    </xdr:to>
    <xdr:graphicFrame>
      <xdr:nvGraphicFramePr>
        <xdr:cNvPr id="2" name="Chart 11"/>
        <xdr:cNvGraphicFramePr/>
      </xdr:nvGraphicFramePr>
      <xdr:xfrm>
        <a:off x="6724650" y="457200"/>
        <a:ext cx="28575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76200</xdr:rowOff>
    </xdr:from>
    <xdr:to>
      <xdr:col>13</xdr:col>
      <xdr:colOff>590550</xdr:colOff>
      <xdr:row>2</xdr:row>
      <xdr:rowOff>95250</xdr:rowOff>
    </xdr:to>
    <xdr:sp>
      <xdr:nvSpPr>
        <xdr:cNvPr id="3" name="Rectangle 17"/>
        <xdr:cNvSpPr>
          <a:spLocks/>
        </xdr:cNvSpPr>
      </xdr:nvSpPr>
      <xdr:spPr>
        <a:xfrm>
          <a:off x="7572375" y="2381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 Trends</a:t>
          </a:r>
        </a:p>
      </xdr:txBody>
    </xdr:sp>
    <xdr:clientData/>
  </xdr:twoCellAnchor>
  <xdr:twoCellAnchor>
    <xdr:from>
      <xdr:col>10</xdr:col>
      <xdr:colOff>428625</xdr:colOff>
      <xdr:row>3</xdr:row>
      <xdr:rowOff>47625</xdr:rowOff>
    </xdr:from>
    <xdr:to>
      <xdr:col>12</xdr:col>
      <xdr:colOff>342900</xdr:colOff>
      <xdr:row>4</xdr:row>
      <xdr:rowOff>47625</xdr:rowOff>
    </xdr:to>
    <xdr:sp>
      <xdr:nvSpPr>
        <xdr:cNvPr id="4" name="Rectangle 20"/>
        <xdr:cNvSpPr>
          <a:spLocks/>
        </xdr:cNvSpPr>
      </xdr:nvSpPr>
      <xdr:spPr>
        <a:xfrm>
          <a:off x="6781800" y="5334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>
    <xdr:from>
      <xdr:col>10</xdr:col>
      <xdr:colOff>428625</xdr:colOff>
      <xdr:row>4</xdr:row>
      <xdr:rowOff>76200</xdr:rowOff>
    </xdr:from>
    <xdr:to>
      <xdr:col>12</xdr:col>
      <xdr:colOff>342900</xdr:colOff>
      <xdr:row>5</xdr:row>
      <xdr:rowOff>76200</xdr:rowOff>
    </xdr:to>
    <xdr:sp>
      <xdr:nvSpPr>
        <xdr:cNvPr id="5" name="Rectangle 24"/>
        <xdr:cNvSpPr>
          <a:spLocks/>
        </xdr:cNvSpPr>
      </xdr:nvSpPr>
      <xdr:spPr>
        <a:xfrm>
          <a:off x="6781800" y="7239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2</xdr:col>
      <xdr:colOff>895350</xdr:colOff>
      <xdr:row>2</xdr:row>
      <xdr:rowOff>133350</xdr:rowOff>
    </xdr:to>
    <xdr:sp>
      <xdr:nvSpPr>
        <xdr:cNvPr id="6" name="Rectangle 25">
          <a:hlinkClick r:id="rId3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2</xdr:col>
      <xdr:colOff>942975</xdr:colOff>
      <xdr:row>0</xdr:row>
      <xdr:rowOff>133350</xdr:rowOff>
    </xdr:from>
    <xdr:to>
      <xdr:col>3</xdr:col>
      <xdr:colOff>19050</xdr:colOff>
      <xdr:row>2</xdr:row>
      <xdr:rowOff>133350</xdr:rowOff>
    </xdr:to>
    <xdr:sp>
      <xdr:nvSpPr>
        <xdr:cNvPr id="7" name="Rectangle 26">
          <a:hlinkClick r:id="rId4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66675</xdr:colOff>
      <xdr:row>0</xdr:row>
      <xdr:rowOff>133350</xdr:rowOff>
    </xdr:from>
    <xdr:to>
      <xdr:col>5</xdr:col>
      <xdr:colOff>47625</xdr:colOff>
      <xdr:row>2</xdr:row>
      <xdr:rowOff>133350</xdr:rowOff>
    </xdr:to>
    <xdr:sp>
      <xdr:nvSpPr>
        <xdr:cNvPr id="8" name="Rectangle 27">
          <a:hlinkClick r:id="rId5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95250</xdr:colOff>
      <xdr:row>0</xdr:row>
      <xdr:rowOff>133350</xdr:rowOff>
    </xdr:from>
    <xdr:to>
      <xdr:col>7</xdr:col>
      <xdr:colOff>76200</xdr:colOff>
      <xdr:row>2</xdr:row>
      <xdr:rowOff>133350</xdr:rowOff>
    </xdr:to>
    <xdr:sp>
      <xdr:nvSpPr>
        <xdr:cNvPr id="9" name="Rectangle 28">
          <a:hlinkClick r:id="rId6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123825</xdr:colOff>
      <xdr:row>0</xdr:row>
      <xdr:rowOff>133350</xdr:rowOff>
    </xdr:from>
    <xdr:to>
      <xdr:col>9</xdr:col>
      <xdr:colOff>104775</xdr:colOff>
      <xdr:row>2</xdr:row>
      <xdr:rowOff>133350</xdr:rowOff>
    </xdr:to>
    <xdr:sp>
      <xdr:nvSpPr>
        <xdr:cNvPr id="10" name="Rectangle 29">
          <a:hlinkClick r:id="rId7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1876425</xdr:colOff>
      <xdr:row>5</xdr:row>
      <xdr:rowOff>152400</xdr:rowOff>
    </xdr:to>
    <xdr:sp>
      <xdr:nvSpPr>
        <xdr:cNvPr id="11" name="Rectangle 30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Charts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R61"/>
  <sheetViews>
    <sheetView showGridLines="0" showRowColHeaders="0" tabSelected="1" workbookViewId="0" topLeftCell="A1">
      <selection activeCell="C17" sqref="C17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8.71093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11" spans="3:14" ht="12.75">
      <c r="C11" s="71" t="s">
        <v>108</v>
      </c>
      <c r="D11" s="72"/>
      <c r="E11" s="72"/>
      <c r="F11" s="72"/>
      <c r="G11" s="72"/>
      <c r="H11" s="72"/>
      <c r="I11" s="72"/>
      <c r="J11" s="72"/>
      <c r="K11" s="2"/>
      <c r="L11" s="2"/>
      <c r="M11" s="2"/>
      <c r="N11" s="2"/>
    </row>
    <row r="12" spans="3:14" ht="12.75">
      <c r="C12" s="72" t="s">
        <v>128</v>
      </c>
      <c r="D12" s="72"/>
      <c r="E12" s="72"/>
      <c r="F12" s="72"/>
      <c r="G12" s="72"/>
      <c r="H12" s="72"/>
      <c r="I12" s="72"/>
      <c r="J12" s="72"/>
      <c r="K12" s="2"/>
      <c r="L12" s="2"/>
      <c r="M12" s="2"/>
      <c r="N12" s="2"/>
    </row>
    <row r="13" spans="3:14" ht="12.75">
      <c r="C13" s="72" t="s">
        <v>109</v>
      </c>
      <c r="D13" s="72"/>
      <c r="E13" s="72"/>
      <c r="F13" s="72"/>
      <c r="G13" s="72"/>
      <c r="H13" s="72"/>
      <c r="I13" s="72"/>
      <c r="J13" s="72"/>
      <c r="K13" s="2"/>
      <c r="L13" s="2"/>
      <c r="M13" s="2"/>
      <c r="N13" s="2"/>
    </row>
    <row r="14" spans="3:14" ht="12.75">
      <c r="C14" s="72" t="s">
        <v>110</v>
      </c>
      <c r="D14" s="72"/>
      <c r="E14" s="72"/>
      <c r="F14" s="72"/>
      <c r="G14" s="72"/>
      <c r="H14" s="72"/>
      <c r="I14" s="72"/>
      <c r="J14" s="72"/>
      <c r="K14" s="2"/>
      <c r="L14" s="2"/>
      <c r="M14" s="2"/>
      <c r="N14" s="2"/>
    </row>
    <row r="15" spans="3:18" ht="12.75">
      <c r="C15" s="72" t="s">
        <v>148</v>
      </c>
      <c r="D15" s="72"/>
      <c r="E15" s="73"/>
      <c r="F15" s="72"/>
      <c r="G15" s="72"/>
      <c r="I15" s="82">
        <v>50000</v>
      </c>
      <c r="J15" s="72"/>
      <c r="K15" s="2"/>
      <c r="L15" s="2"/>
      <c r="M15" s="2"/>
      <c r="N15" s="2"/>
      <c r="R15" s="62" t="s">
        <v>21</v>
      </c>
    </row>
    <row r="16" spans="3:18" ht="12.75">
      <c r="C16" s="74" t="s">
        <v>138</v>
      </c>
      <c r="R16" s="62" t="s">
        <v>22</v>
      </c>
    </row>
    <row r="17" spans="3:18" ht="15" customHeight="1">
      <c r="C17" s="91" t="s">
        <v>152</v>
      </c>
      <c r="R17" s="62"/>
    </row>
    <row r="18" spans="3:18" ht="12.75">
      <c r="C18" s="74"/>
      <c r="R18" s="62" t="s">
        <v>23</v>
      </c>
    </row>
    <row r="19" spans="3:18" ht="12.75">
      <c r="C19" s="85" t="s">
        <v>129</v>
      </c>
      <c r="D19" s="84"/>
      <c r="E19" s="84"/>
      <c r="F19" s="76"/>
      <c r="R19" s="62"/>
    </row>
    <row r="20" spans="3:18" ht="12.75">
      <c r="C20" s="86" t="s">
        <v>135</v>
      </c>
      <c r="D20" s="75"/>
      <c r="E20" s="75"/>
      <c r="F20" s="76"/>
      <c r="R20" s="62"/>
    </row>
    <row r="21" spans="3:18" ht="12.75">
      <c r="C21" s="86" t="s">
        <v>149</v>
      </c>
      <c r="D21" s="78"/>
      <c r="E21" s="76"/>
      <c r="F21" s="76"/>
      <c r="R21" s="62"/>
    </row>
    <row r="22" spans="3:18" ht="12.75">
      <c r="C22" s="77" t="s">
        <v>136</v>
      </c>
      <c r="D22" s="78"/>
      <c r="E22" s="76"/>
      <c r="F22" s="76"/>
      <c r="R22" s="62"/>
    </row>
    <row r="23" spans="3:18" ht="12.75">
      <c r="C23" s="86" t="s">
        <v>137</v>
      </c>
      <c r="D23" s="78"/>
      <c r="E23" s="76"/>
      <c r="F23" s="76"/>
      <c r="R23" s="62"/>
    </row>
    <row r="24" spans="3:18" ht="12.75">
      <c r="C24" s="86" t="s">
        <v>150</v>
      </c>
      <c r="D24" s="78"/>
      <c r="E24" s="76"/>
      <c r="F24" s="76"/>
      <c r="R24" s="62"/>
    </row>
    <row r="25" spans="3:18" ht="12.75">
      <c r="C25" s="86" t="s">
        <v>142</v>
      </c>
      <c r="D25" s="78"/>
      <c r="E25" s="76"/>
      <c r="F25" s="76"/>
      <c r="R25" s="62"/>
    </row>
    <row r="26" spans="3:18" ht="12.75">
      <c r="C26" s="86" t="s">
        <v>139</v>
      </c>
      <c r="D26" s="78"/>
      <c r="E26" s="76"/>
      <c r="F26" s="76"/>
      <c r="R26" s="62"/>
    </row>
    <row r="27" spans="3:18" ht="12.75">
      <c r="C27" s="86" t="s">
        <v>140</v>
      </c>
      <c r="D27" s="78"/>
      <c r="E27" s="76"/>
      <c r="F27" s="76"/>
      <c r="R27" s="62"/>
    </row>
    <row r="28" spans="3:18" ht="12.75">
      <c r="C28" s="86" t="s">
        <v>141</v>
      </c>
      <c r="D28" s="78"/>
      <c r="E28" s="76"/>
      <c r="F28" s="76"/>
      <c r="R28" s="62"/>
    </row>
    <row r="29" spans="3:18" ht="12.75">
      <c r="C29" s="78"/>
      <c r="D29" s="78"/>
      <c r="E29" s="76"/>
      <c r="F29" s="76"/>
      <c r="R29" s="62"/>
    </row>
    <row r="30" spans="3:18" ht="12.75">
      <c r="C30" s="85" t="s">
        <v>130</v>
      </c>
      <c r="D30" s="83"/>
      <c r="E30" s="76"/>
      <c r="F30" s="76"/>
      <c r="R30" s="62"/>
    </row>
    <row r="31" spans="3:18" ht="12.75">
      <c r="C31" s="86" t="s">
        <v>143</v>
      </c>
      <c r="D31" s="75"/>
      <c r="E31" s="76"/>
      <c r="F31" s="76"/>
      <c r="R31" s="62"/>
    </row>
    <row r="32" spans="3:18" ht="12.75">
      <c r="C32" s="86" t="s">
        <v>145</v>
      </c>
      <c r="D32" s="78"/>
      <c r="E32" s="76"/>
      <c r="F32" s="76"/>
      <c r="R32" s="62"/>
    </row>
    <row r="33" spans="3:18" ht="12.75">
      <c r="C33" s="86"/>
      <c r="D33" s="78"/>
      <c r="E33" s="76"/>
      <c r="F33" s="76"/>
      <c r="R33" s="62"/>
    </row>
    <row r="34" spans="3:18" ht="12.75">
      <c r="C34" s="86" t="s">
        <v>144</v>
      </c>
      <c r="D34" s="78"/>
      <c r="E34" s="76"/>
      <c r="F34" s="76"/>
      <c r="R34" s="62"/>
    </row>
    <row r="35" spans="3:18" ht="12.75">
      <c r="C35" s="78"/>
      <c r="D35" s="78"/>
      <c r="E35" s="76"/>
      <c r="F35" s="76"/>
      <c r="R35" s="62"/>
    </row>
    <row r="36" spans="3:18" ht="12.75">
      <c r="C36" s="85" t="s">
        <v>131</v>
      </c>
      <c r="D36" s="83"/>
      <c r="E36" s="76"/>
      <c r="F36" s="76"/>
      <c r="R36" s="62"/>
    </row>
    <row r="37" spans="3:18" ht="12.75">
      <c r="C37" s="86" t="s">
        <v>151</v>
      </c>
      <c r="D37" s="78"/>
      <c r="E37" s="76"/>
      <c r="F37" s="76"/>
      <c r="R37" s="79"/>
    </row>
    <row r="38" spans="3:6" ht="12.75">
      <c r="C38" s="86" t="s">
        <v>145</v>
      </c>
      <c r="D38" s="78"/>
      <c r="E38" s="76"/>
      <c r="F38" s="76"/>
    </row>
    <row r="39" spans="3:6" ht="12.75">
      <c r="C39" s="86"/>
      <c r="D39" s="78"/>
      <c r="E39" s="76"/>
      <c r="F39" s="76"/>
    </row>
    <row r="40" spans="3:6" ht="12.75">
      <c r="C40" s="86" t="s">
        <v>144</v>
      </c>
      <c r="D40" s="78"/>
      <c r="E40" s="76"/>
      <c r="F40" s="76"/>
    </row>
    <row r="41" spans="3:6" ht="12.75">
      <c r="C41" s="86"/>
      <c r="D41" s="78"/>
      <c r="E41" s="76"/>
      <c r="F41" s="76"/>
    </row>
    <row r="42" spans="3:6" ht="12.75">
      <c r="C42" s="85" t="s">
        <v>132</v>
      </c>
      <c r="D42" s="83"/>
      <c r="E42" s="75"/>
      <c r="F42" s="76"/>
    </row>
    <row r="43" spans="3:6" ht="12.75">
      <c r="C43" s="86" t="s">
        <v>146</v>
      </c>
      <c r="D43" s="78"/>
      <c r="E43" s="76"/>
      <c r="F43" s="76"/>
    </row>
    <row r="44" spans="3:6" ht="12.75">
      <c r="C44" s="86" t="s">
        <v>147</v>
      </c>
      <c r="D44" s="78"/>
      <c r="E44" s="76"/>
      <c r="F44" s="76"/>
    </row>
    <row r="45" spans="4:6" ht="12.75">
      <c r="D45" s="78"/>
      <c r="E45" s="76"/>
      <c r="F45" s="76"/>
    </row>
    <row r="46" spans="3:6" ht="12.75">
      <c r="C46" s="78"/>
      <c r="D46" s="78"/>
      <c r="E46" s="76"/>
      <c r="F46" s="76"/>
    </row>
    <row r="47" spans="3:9" ht="12.75">
      <c r="C47" s="71" t="s">
        <v>111</v>
      </c>
      <c r="D47" s="72"/>
      <c r="E47" s="72"/>
      <c r="F47" s="72"/>
      <c r="G47" s="72"/>
      <c r="H47" s="72"/>
      <c r="I47" s="72"/>
    </row>
    <row r="48" spans="3:9" ht="12.75">
      <c r="C48" s="80" t="s">
        <v>112</v>
      </c>
      <c r="D48" s="72" t="s">
        <v>113</v>
      </c>
      <c r="E48" s="2"/>
      <c r="F48" s="80" t="s">
        <v>112</v>
      </c>
      <c r="G48" s="72" t="s">
        <v>114</v>
      </c>
      <c r="H48" s="2"/>
      <c r="I48" s="81" t="s">
        <v>133</v>
      </c>
    </row>
    <row r="49" spans="3:9" ht="12.75">
      <c r="C49" s="80" t="s">
        <v>112</v>
      </c>
      <c r="D49" s="72" t="s">
        <v>115</v>
      </c>
      <c r="E49" s="2"/>
      <c r="F49" s="80" t="s">
        <v>112</v>
      </c>
      <c r="G49" s="72" t="s">
        <v>116</v>
      </c>
      <c r="H49" s="2"/>
      <c r="I49" s="81" t="s">
        <v>134</v>
      </c>
    </row>
    <row r="50" spans="3:9" ht="12.75">
      <c r="C50" s="80" t="s">
        <v>112</v>
      </c>
      <c r="D50" s="72" t="s">
        <v>117</v>
      </c>
      <c r="E50" s="2"/>
      <c r="F50" s="80" t="s">
        <v>112</v>
      </c>
      <c r="G50" s="72" t="s">
        <v>118</v>
      </c>
      <c r="H50" s="73"/>
      <c r="I50" s="73"/>
    </row>
    <row r="51" spans="3:9" ht="12.75">
      <c r="C51" s="72"/>
      <c r="D51" s="80"/>
      <c r="E51" s="72"/>
      <c r="F51" s="72"/>
      <c r="G51" s="72"/>
      <c r="H51" s="72"/>
      <c r="I51" s="73"/>
    </row>
    <row r="52" spans="3:9" ht="12.75">
      <c r="C52" s="71" t="s">
        <v>119</v>
      </c>
      <c r="D52" s="80"/>
      <c r="E52" s="72"/>
      <c r="F52" s="72"/>
      <c r="G52" s="72"/>
      <c r="H52" s="72"/>
      <c r="I52" s="73"/>
    </row>
    <row r="53" spans="3:9" ht="12.75">
      <c r="C53" s="72" t="s">
        <v>120</v>
      </c>
      <c r="D53" s="80"/>
      <c r="E53" s="72"/>
      <c r="F53" s="72"/>
      <c r="G53" s="72"/>
      <c r="H53" s="72"/>
      <c r="I53" s="72"/>
    </row>
    <row r="54" spans="3:9" ht="12.75">
      <c r="C54" s="73" t="s">
        <v>121</v>
      </c>
      <c r="D54" s="80"/>
      <c r="E54" s="72"/>
      <c r="F54" s="72"/>
      <c r="G54" s="72"/>
      <c r="H54" s="72"/>
      <c r="I54" s="72"/>
    </row>
    <row r="55" spans="3:9" ht="12.75">
      <c r="C55" s="72" t="s">
        <v>122</v>
      </c>
      <c r="D55" s="80"/>
      <c r="E55" s="72"/>
      <c r="F55" s="72"/>
      <c r="G55" s="72"/>
      <c r="H55" s="72"/>
      <c r="I55" s="72"/>
    </row>
    <row r="56" spans="3:9" ht="12.75">
      <c r="C56" s="72" t="s">
        <v>123</v>
      </c>
      <c r="D56" s="80"/>
      <c r="E56" s="72"/>
      <c r="F56" s="72"/>
      <c r="G56" s="72"/>
      <c r="H56" s="72"/>
      <c r="I56" s="72"/>
    </row>
    <row r="57" spans="3:9" ht="12.75">
      <c r="C57" s="72" t="s">
        <v>124</v>
      </c>
      <c r="D57" s="80"/>
      <c r="E57" s="72"/>
      <c r="F57" s="72"/>
      <c r="G57" s="72"/>
      <c r="H57" s="72"/>
      <c r="I57" s="72"/>
    </row>
    <row r="58" spans="3:9" ht="12.75">
      <c r="C58" s="2"/>
      <c r="D58" s="80"/>
      <c r="E58" s="72"/>
      <c r="F58" s="72"/>
      <c r="G58" s="72"/>
      <c r="H58" s="72"/>
      <c r="I58" s="72"/>
    </row>
    <row r="59" spans="3:9" ht="12.75">
      <c r="C59" s="71" t="s">
        <v>125</v>
      </c>
      <c r="D59" s="80"/>
      <c r="E59" s="72"/>
      <c r="F59" s="72"/>
      <c r="G59" s="72"/>
      <c r="H59" s="72"/>
      <c r="I59" s="72"/>
    </row>
    <row r="60" spans="3:9" ht="12.75">
      <c r="C60" s="72" t="s">
        <v>126</v>
      </c>
      <c r="D60" s="80"/>
      <c r="E60" s="72"/>
      <c r="F60" s="72"/>
      <c r="G60" s="72"/>
      <c r="H60" s="72"/>
      <c r="I60" s="72"/>
    </row>
    <row r="61" spans="3:9" ht="12.75">
      <c r="C61" s="72" t="s">
        <v>127</v>
      </c>
      <c r="D61" s="80"/>
      <c r="E61" s="72"/>
      <c r="F61" s="72"/>
      <c r="G61" s="72"/>
      <c r="H61" s="72"/>
      <c r="I61" s="72"/>
    </row>
  </sheetData>
  <sheetProtection password="9C9F" sheet="1" objects="1" scenarios="1" formatCells="0" formatColumns="0" formatRows="0"/>
  <hyperlinks>
    <hyperlink ref="C19:D19" location="'Quick Budget'!A1" tooltip="Start building your Quick Budget" display="Quick Budget"/>
    <hyperlink ref="C30:D30" location="'Asset Detail'!A1" tooltip="Go to Asset Detail sheet" display="Assets Detail"/>
    <hyperlink ref="C36:D36" location="'Liability Detail'!A1" tooltip="Go to Liabilities Detail sheet" display="Liabilities Detail"/>
    <hyperlink ref="C42:D42" location="Chart!A1" tooltip="View Net Worth Charts" display="Net Worth Charts"/>
    <hyperlink ref="C19:E19" location="Summary!A1" tooltip="Go to Net Worth Summary" display="Net Worth Summary"/>
    <hyperlink ref="C42:E42" location="'Scenario Calc'!A1" tooltip="Go to Scenario Calculator" display="Scenario Calculator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BE53"/>
  <sheetViews>
    <sheetView showGridLines="0" showRowColHeaders="0" showZeros="0" workbookViewId="0" topLeftCell="A1">
      <selection activeCell="E17" sqref="E17"/>
    </sheetView>
  </sheetViews>
  <sheetFormatPr defaultColWidth="9.140625" defaultRowHeight="12.75"/>
  <cols>
    <col min="1" max="1" width="5.57421875" style="2" customWidth="1"/>
    <col min="2" max="2" width="1.1484375" style="2" customWidth="1"/>
    <col min="3" max="3" width="1.7109375" style="2" customWidth="1"/>
    <col min="4" max="4" width="27.00390625" style="2" customWidth="1"/>
    <col min="5" max="5" width="12.7109375" style="2" customWidth="1"/>
    <col min="6" max="6" width="6.57421875" style="2" customWidth="1"/>
    <col min="7" max="7" width="2.7109375" style="2" customWidth="1"/>
    <col min="8" max="8" width="12.7109375" style="2" customWidth="1"/>
    <col min="9" max="9" width="6.57421875" style="2" customWidth="1"/>
    <col min="10" max="10" width="2.7109375" style="2" hidden="1" customWidth="1"/>
    <col min="11" max="11" width="11.00390625" style="2" hidden="1" customWidth="1"/>
    <col min="12" max="12" width="6.57421875" style="2" hidden="1" customWidth="1"/>
    <col min="13" max="13" width="2.7109375" style="2" hidden="1" customWidth="1"/>
    <col min="14" max="14" width="11.00390625" style="2" hidden="1" customWidth="1"/>
    <col min="15" max="15" width="6.57421875" style="2" hidden="1" customWidth="1"/>
    <col min="16" max="16" width="1.57421875" style="2" customWidth="1"/>
    <col min="17" max="34" width="9.140625" style="2" customWidth="1"/>
    <col min="35" max="35" width="23.28125" style="2" customWidth="1"/>
    <col min="36" max="36" width="9.140625" style="2" customWidth="1"/>
    <col min="37" max="37" width="9.00390625" style="2" customWidth="1"/>
    <col min="38" max="16384" width="9.140625" style="2" customWidth="1"/>
  </cols>
  <sheetData>
    <row r="1" spans="1:41" ht="12.75">
      <c r="A1" s="29"/>
      <c r="B1" s="29"/>
      <c r="C1" s="29"/>
      <c r="D1" s="29"/>
      <c r="E1" s="29"/>
      <c r="F1" s="29"/>
      <c r="G1" s="29"/>
      <c r="H1" s="29"/>
      <c r="I1" s="29"/>
      <c r="J1" s="29">
        <v>0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6.5" customHeight="1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 thickBot="1">
      <c r="A7" s="29"/>
      <c r="B7" s="29"/>
      <c r="C7" s="29"/>
      <c r="D7" s="29"/>
      <c r="E7" s="29"/>
      <c r="F7" s="29"/>
      <c r="G7" s="29"/>
      <c r="H7" s="29"/>
      <c r="I7" s="51">
        <v>2005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O7" s="29"/>
    </row>
    <row r="8" spans="1:41" ht="16.5" customHeight="1" thickBot="1">
      <c r="A8" s="29"/>
      <c r="B8" s="92" t="s">
        <v>107</v>
      </c>
      <c r="C8" s="93"/>
      <c r="D8" s="94"/>
      <c r="E8" s="29"/>
      <c r="F8" s="29"/>
      <c r="G8" s="29"/>
      <c r="H8" s="29"/>
      <c r="I8" s="47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O8" s="29"/>
    </row>
    <row r="9" spans="1:56" ht="12.75" customHeight="1" thickBot="1">
      <c r="A9" s="29"/>
      <c r="B9" s="48"/>
      <c r="C9" s="49"/>
      <c r="D9" s="4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62"/>
      <c r="AI9" s="62"/>
      <c r="AJ9" s="62"/>
      <c r="AK9" s="57"/>
      <c r="AL9" s="57"/>
      <c r="AM9" s="62" t="s">
        <v>90</v>
      </c>
      <c r="AN9" s="62">
        <f>COUNT(AH13:AH27)</f>
        <v>15</v>
      </c>
      <c r="AO9" s="62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</row>
    <row r="10" spans="1:57" ht="13.5" thickBot="1">
      <c r="A10" s="29"/>
      <c r="B10" s="29"/>
      <c r="C10" s="29"/>
      <c r="D10" s="29"/>
      <c r="E10" s="32" t="str">
        <f>IF(AP10=3,AS10,AX11&amp;+" "&amp;+AX12)</f>
        <v>1H 2005</v>
      </c>
      <c r="F10" s="33"/>
      <c r="G10" s="29"/>
      <c r="H10" s="32" t="str">
        <f>IF(AP10=3,AS10+1,AY11&amp;+" "&amp;+AY12)</f>
        <v>2H 2005</v>
      </c>
      <c r="I10" s="33"/>
      <c r="J10" s="29"/>
      <c r="K10" s="32" t="str">
        <f>IF(AP10=3,AS10+2,AZ11&amp;+" "&amp;+AZ12)</f>
        <v>1H 2006</v>
      </c>
      <c r="L10" s="33"/>
      <c r="M10" s="29"/>
      <c r="N10" s="32" t="str">
        <f>IF(AP10=3,AS10+3,BA11&amp;+" "&amp;+BA12)</f>
        <v>2H 2006</v>
      </c>
      <c r="O10" s="3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62"/>
      <c r="AI10" s="62"/>
      <c r="AJ10" s="62"/>
      <c r="AK10" s="57"/>
      <c r="AL10" s="57"/>
      <c r="AM10" s="62" t="s">
        <v>92</v>
      </c>
      <c r="AN10" s="57">
        <f>COUNTIF(AJ13:AJ27,0)</f>
        <v>14</v>
      </c>
      <c r="AO10" s="62"/>
      <c r="AP10" s="63">
        <v>2</v>
      </c>
      <c r="AQ10" s="62"/>
      <c r="AR10" s="64">
        <v>1</v>
      </c>
      <c r="AS10" s="65" t="str">
        <f>VLOOKUP(AR10,AR11:AS14,2,FALSE)</f>
        <v>1H</v>
      </c>
      <c r="AT10" s="65" t="s">
        <v>94</v>
      </c>
      <c r="AU10" s="65" t="s">
        <v>95</v>
      </c>
      <c r="AV10" s="65" t="s">
        <v>96</v>
      </c>
      <c r="AW10" s="65"/>
      <c r="AX10" s="65" t="s">
        <v>97</v>
      </c>
      <c r="AY10" s="65"/>
      <c r="AZ10" s="65"/>
      <c r="BA10" s="65"/>
      <c r="BB10" s="66"/>
      <c r="BC10" s="57" t="s">
        <v>91</v>
      </c>
      <c r="BD10" s="58">
        <v>1</v>
      </c>
      <c r="BE10" s="50"/>
    </row>
    <row r="11" spans="1:56" ht="28.5" customHeight="1">
      <c r="A11" s="29"/>
      <c r="B11" s="12"/>
      <c r="C11" s="13"/>
      <c r="D11" s="13"/>
      <c r="E11" s="36" t="s">
        <v>19</v>
      </c>
      <c r="F11" s="37" t="s">
        <v>20</v>
      </c>
      <c r="G11" s="36"/>
      <c r="H11" s="36" t="s">
        <v>19</v>
      </c>
      <c r="I11" s="37" t="s">
        <v>20</v>
      </c>
      <c r="J11" s="36"/>
      <c r="K11" s="36" t="s">
        <v>19</v>
      </c>
      <c r="L11" s="37" t="s">
        <v>20</v>
      </c>
      <c r="M11" s="36"/>
      <c r="N11" s="36" t="s">
        <v>19</v>
      </c>
      <c r="O11" s="37" t="s">
        <v>20</v>
      </c>
      <c r="P11" s="17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62"/>
      <c r="AI11" s="62" t="s">
        <v>98</v>
      </c>
      <c r="AJ11" s="63">
        <v>16</v>
      </c>
      <c r="AK11" s="57"/>
      <c r="AL11" s="57"/>
      <c r="AM11" s="62" t="s">
        <v>93</v>
      </c>
      <c r="AN11" s="62">
        <f>AN9-AN10</f>
        <v>1</v>
      </c>
      <c r="AO11" s="62"/>
      <c r="AP11" s="62">
        <v>1</v>
      </c>
      <c r="AQ11" s="62" t="s">
        <v>21</v>
      </c>
      <c r="AR11" s="65">
        <v>1</v>
      </c>
      <c r="AS11" s="65" t="str">
        <f>IF(AP$10=1,AT11,IF(AP$10=2,AU11,AV11))</f>
        <v>1H</v>
      </c>
      <c r="AT11" s="65" t="s">
        <v>24</v>
      </c>
      <c r="AU11" s="65" t="s">
        <v>28</v>
      </c>
      <c r="AV11" s="65">
        <v>2004</v>
      </c>
      <c r="AW11" s="65"/>
      <c r="AX11" s="65" t="str">
        <f ca="1">OFFSET(AS10,AR10,0)</f>
        <v>1H</v>
      </c>
      <c r="AY11" s="65" t="str">
        <f ca="1">OFFSET(AS10,AR10+1+IF(AP10=2,IF(AR10=2,2,0),0),0)</f>
        <v>2H</v>
      </c>
      <c r="AZ11" s="65" t="str">
        <f ca="1">IF(AP10=2,AX11,OFFSET(AS10,AR10+2,0))</f>
        <v>1H</v>
      </c>
      <c r="BA11" s="65" t="str">
        <f ca="1">IF(AP10=2,AY11,OFFSET(AS10,AR10+3,0))</f>
        <v>2H</v>
      </c>
      <c r="BB11" s="66"/>
      <c r="BC11" s="57" t="str">
        <f>E10</f>
        <v>1H 2005</v>
      </c>
      <c r="BD11" s="57"/>
    </row>
    <row r="12" spans="1:56" ht="12.75">
      <c r="A12" s="29"/>
      <c r="B12" s="18"/>
      <c r="C12" s="19"/>
      <c r="D12" s="20"/>
      <c r="E12" s="20"/>
      <c r="F12" s="38"/>
      <c r="G12" s="20"/>
      <c r="H12" s="20"/>
      <c r="I12" s="38"/>
      <c r="J12" s="20"/>
      <c r="K12" s="20"/>
      <c r="L12" s="38"/>
      <c r="M12" s="20"/>
      <c r="N12" s="20"/>
      <c r="O12" s="38"/>
      <c r="P12" s="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62"/>
      <c r="AI12" s="62" t="s">
        <v>91</v>
      </c>
      <c r="AJ12" s="62">
        <f>BD10</f>
        <v>1</v>
      </c>
      <c r="AK12" s="62"/>
      <c r="AL12" s="62"/>
      <c r="AM12" s="62"/>
      <c r="AN12" s="62"/>
      <c r="AO12" s="62"/>
      <c r="AP12" s="62">
        <v>2</v>
      </c>
      <c r="AQ12" s="62" t="s">
        <v>22</v>
      </c>
      <c r="AR12" s="65">
        <v>2</v>
      </c>
      <c r="AS12" s="65" t="str">
        <f>IF(AP$10=1,AT12,IF(AP$10=2,AU12,AV12))</f>
        <v>2H</v>
      </c>
      <c r="AT12" s="65" t="s">
        <v>25</v>
      </c>
      <c r="AU12" s="65" t="s">
        <v>29</v>
      </c>
      <c r="AV12" s="65">
        <v>2005</v>
      </c>
      <c r="AW12" s="65"/>
      <c r="AX12" s="65">
        <f>I7</f>
        <v>2005</v>
      </c>
      <c r="AY12" s="65">
        <f>IF(AY13="1",AX12+1,AX12)</f>
        <v>2005</v>
      </c>
      <c r="AZ12" s="65">
        <f>IF(AZ13="1",AY12+1,AY12)</f>
        <v>2006</v>
      </c>
      <c r="BA12" s="65">
        <f>IF(BA13="1",AZ12+1,AZ12)</f>
        <v>2006</v>
      </c>
      <c r="BB12" s="66"/>
      <c r="BC12" s="57" t="str">
        <f>H10</f>
        <v>2H 2005</v>
      </c>
      <c r="BD12" s="57"/>
    </row>
    <row r="13" spans="1:56" ht="12.75">
      <c r="A13" s="29"/>
      <c r="B13" s="18"/>
      <c r="C13" s="20"/>
      <c r="D13" s="39" t="str">
        <f>'Asset Detail'!D13</f>
        <v>Cash - Checking Accounts</v>
      </c>
      <c r="E13" s="40">
        <f>'Asset Detail'!F13</f>
        <v>1E-05</v>
      </c>
      <c r="F13" s="41">
        <f>IF(ISERROR(E13/E$28),0,E13/E$28)</f>
        <v>1</v>
      </c>
      <c r="G13" s="20"/>
      <c r="H13" s="40">
        <f>'Asset Detail'!I13</f>
        <v>1E-05</v>
      </c>
      <c r="I13" s="41">
        <f>IF(ISERROR(H13/H$28),0,H13/H$28)</f>
        <v>1</v>
      </c>
      <c r="J13" s="20"/>
      <c r="K13" s="40">
        <f>'Asset Detail'!L13</f>
        <v>1E-05</v>
      </c>
      <c r="L13" s="41">
        <f>IF(ISERROR(K13/K$28),0,K13/K$28)</f>
        <v>1</v>
      </c>
      <c r="M13" s="20"/>
      <c r="N13" s="40">
        <f>'Asset Detail'!O13</f>
        <v>1E-05</v>
      </c>
      <c r="O13" s="41">
        <f>IF(ISERROR(N13/N$28),0,N13/N$28)</f>
        <v>1</v>
      </c>
      <c r="P13" s="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67">
        <f>RANK(AK13,AK$13:AK$27)</f>
        <v>1</v>
      </c>
      <c r="AI13" s="62" t="str">
        <f>D13</f>
        <v>Cash - Checking Accounts</v>
      </c>
      <c r="AJ13" s="61">
        <f>IF(AJ$11=AL13,0,IF(AJ$12=1,F13,IF(AJ$12=2,I13,IF(AJ$12=3,L13,N13))))</f>
        <v>1</v>
      </c>
      <c r="AK13" s="68">
        <f>AJ13*100+ROWS(AJ13:AJ$13)/1000</f>
        <v>100.001</v>
      </c>
      <c r="AL13" s="62">
        <v>1</v>
      </c>
      <c r="AM13" s="62" t="str">
        <f>VLOOKUP(AL13,AH$13:AI$27,2,FALSE)</f>
        <v>Cash - Checking Accounts</v>
      </c>
      <c r="AN13" s="69">
        <f>VLOOKUP(AM13,AI$13:AJ$27,2,FALSE)</f>
        <v>1</v>
      </c>
      <c r="AO13" s="62"/>
      <c r="AP13" s="62">
        <v>3</v>
      </c>
      <c r="AQ13" s="62" t="s">
        <v>23</v>
      </c>
      <c r="AR13" s="65">
        <v>3</v>
      </c>
      <c r="AS13" s="65">
        <f>IF(AP$10=1,AT13,IF(AP$10=2,AU13,AV13))</f>
        <v>0</v>
      </c>
      <c r="AT13" s="65" t="s">
        <v>26</v>
      </c>
      <c r="AU13" s="65"/>
      <c r="AV13" s="65">
        <v>2006</v>
      </c>
      <c r="AW13" s="65"/>
      <c r="AX13" s="70" t="str">
        <f>LEFT(AX11,1)</f>
        <v>1</v>
      </c>
      <c r="AY13" s="70" t="str">
        <f>LEFT(AY11,1)</f>
        <v>2</v>
      </c>
      <c r="AZ13" s="70" t="str">
        <f>LEFT(AZ11,1)</f>
        <v>1</v>
      </c>
      <c r="BA13" s="70" t="str">
        <f>LEFT(BA11,1)</f>
        <v>2</v>
      </c>
      <c r="BB13" s="66"/>
      <c r="BC13" s="57" t="str">
        <f>K10</f>
        <v>1H 2006</v>
      </c>
      <c r="BD13" s="57"/>
    </row>
    <row r="14" spans="1:56" ht="12.75">
      <c r="A14" s="29"/>
      <c r="B14" s="18"/>
      <c r="C14" s="20"/>
      <c r="D14" s="39" t="str">
        <f>'Asset Detail'!D18</f>
        <v>Cash - Savings Accounts</v>
      </c>
      <c r="E14" s="42">
        <f>'Asset Detail'!F18</f>
        <v>0</v>
      </c>
      <c r="F14" s="41">
        <f aca="true" t="shared" si="0" ref="F14:F27">IF(ISERROR(E14/E$28),0,E14/E$28)</f>
        <v>0</v>
      </c>
      <c r="G14" s="20"/>
      <c r="H14" s="42">
        <f>'Asset Detail'!I18</f>
        <v>0</v>
      </c>
      <c r="I14" s="41">
        <f aca="true" t="shared" si="1" ref="I14:I27">IF(ISERROR(H14/H$28),0,H14/H$28)</f>
        <v>0</v>
      </c>
      <c r="J14" s="20"/>
      <c r="K14" s="42">
        <f>'Asset Detail'!L18</f>
        <v>0</v>
      </c>
      <c r="L14" s="41">
        <f aca="true" t="shared" si="2" ref="L14:L27">IF(ISERROR(K14/K$28),0,K14/K$28)</f>
        <v>0</v>
      </c>
      <c r="M14" s="20"/>
      <c r="N14" s="42">
        <f>'Asset Detail'!O18</f>
        <v>0</v>
      </c>
      <c r="O14" s="41">
        <f aca="true" t="shared" si="3" ref="O14:O27">IF(ISERROR(N14/N$28),0,N14/N$28)</f>
        <v>0</v>
      </c>
      <c r="P14" s="21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67">
        <f aca="true" t="shared" si="4" ref="AH14:AH27">RANK(AK14,AK$13:AK$27)</f>
        <v>15</v>
      </c>
      <c r="AI14" s="62" t="str">
        <f aca="true" t="shared" si="5" ref="AI14:AI27">D14</f>
        <v>Cash - Savings Accounts</v>
      </c>
      <c r="AJ14" s="61">
        <f aca="true" t="shared" si="6" ref="AJ14:AJ27">IF(AJ$11=AL14,0,IF(AJ$12=1,F14,IF(AJ$12=2,I14,IF(AJ$12=3,L14,N14))))</f>
        <v>0</v>
      </c>
      <c r="AK14" s="68">
        <f>AJ14*100+ROWS(AJ$13:AJ14)/1000</f>
        <v>0.002</v>
      </c>
      <c r="AL14" s="62">
        <v>2</v>
      </c>
      <c r="AM14" s="62" t="str">
        <f aca="true" t="shared" si="7" ref="AM14:AM27">VLOOKUP(AL14,AH$13:AI$27,2,FALSE)</f>
        <v>Other Assets #4</v>
      </c>
      <c r="AN14" s="69">
        <f aca="true" t="shared" si="8" ref="AN14:AN27">VLOOKUP(AM14,AI$13:AJ$27,2,FALSE)</f>
        <v>0</v>
      </c>
      <c r="AO14" s="62"/>
      <c r="AP14" s="62"/>
      <c r="AQ14" s="62"/>
      <c r="AR14" s="65">
        <v>4</v>
      </c>
      <c r="AS14" s="65">
        <f>IF(AP$10=1,AT14,IF(AP$10=2,AU14,AV14))</f>
        <v>0</v>
      </c>
      <c r="AT14" s="65" t="s">
        <v>27</v>
      </c>
      <c r="AU14" s="65"/>
      <c r="AV14" s="65">
        <v>2007</v>
      </c>
      <c r="AW14" s="65"/>
      <c r="AX14" s="65"/>
      <c r="AY14" s="65"/>
      <c r="AZ14" s="65"/>
      <c r="BA14" s="65"/>
      <c r="BB14" s="66"/>
      <c r="BC14" s="57" t="str">
        <f>N10</f>
        <v>2H 2006</v>
      </c>
      <c r="BD14" s="57"/>
    </row>
    <row r="15" spans="1:56" ht="12.75">
      <c r="A15" s="29"/>
      <c r="B15" s="18"/>
      <c r="C15" s="20"/>
      <c r="D15" s="39" t="str">
        <f>'Asset Detail'!D22</f>
        <v>Cash - Other</v>
      </c>
      <c r="E15" s="42">
        <f>'Asset Detail'!F22</f>
        <v>0</v>
      </c>
      <c r="F15" s="41">
        <f t="shared" si="0"/>
        <v>0</v>
      </c>
      <c r="G15" s="20"/>
      <c r="H15" s="42">
        <f>'Asset Detail'!I22</f>
        <v>0</v>
      </c>
      <c r="I15" s="41">
        <f t="shared" si="1"/>
        <v>0</v>
      </c>
      <c r="J15" s="20"/>
      <c r="K15" s="42">
        <f>'Asset Detail'!L22</f>
        <v>0</v>
      </c>
      <c r="L15" s="41">
        <f t="shared" si="2"/>
        <v>0</v>
      </c>
      <c r="M15" s="20"/>
      <c r="N15" s="42">
        <f>'Asset Detail'!O22</f>
        <v>0</v>
      </c>
      <c r="O15" s="41">
        <f t="shared" si="3"/>
        <v>0</v>
      </c>
      <c r="P15" s="21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67">
        <f t="shared" si="4"/>
        <v>14</v>
      </c>
      <c r="AI15" s="62" t="str">
        <f t="shared" si="5"/>
        <v>Cash - Other</v>
      </c>
      <c r="AJ15" s="61">
        <f t="shared" si="6"/>
        <v>0</v>
      </c>
      <c r="AK15" s="68">
        <f>AJ15*100+ROWS(AJ$13:AJ15)/1000</f>
        <v>0.003</v>
      </c>
      <c r="AL15" s="62">
        <v>3</v>
      </c>
      <c r="AM15" s="62" t="str">
        <f t="shared" si="7"/>
        <v>Other Assets #3</v>
      </c>
      <c r="AN15" s="69">
        <f t="shared" si="8"/>
        <v>0</v>
      </c>
      <c r="AO15" s="62"/>
      <c r="AP15" s="62"/>
      <c r="AQ15" s="62"/>
      <c r="AR15" s="65"/>
      <c r="AS15" s="65" t="str">
        <f>AS11</f>
        <v>1H</v>
      </c>
      <c r="AT15" s="65"/>
      <c r="AU15" s="65"/>
      <c r="AV15" s="65">
        <v>2008</v>
      </c>
      <c r="AW15" s="65"/>
      <c r="AX15" s="65"/>
      <c r="AY15" s="65"/>
      <c r="AZ15" s="65"/>
      <c r="BA15" s="65"/>
      <c r="BB15" s="66"/>
      <c r="BC15" s="57"/>
      <c r="BD15" s="57"/>
    </row>
    <row r="16" spans="1:56" ht="12.75">
      <c r="A16" s="29"/>
      <c r="B16" s="18"/>
      <c r="C16" s="20"/>
      <c r="D16" s="39" t="str">
        <f>'Asset Detail'!D27</f>
        <v>Accounts Receivable</v>
      </c>
      <c r="E16" s="42">
        <f>'Asset Detail'!F27</f>
        <v>0</v>
      </c>
      <c r="F16" s="41">
        <f t="shared" si="0"/>
        <v>0</v>
      </c>
      <c r="G16" s="20"/>
      <c r="H16" s="42">
        <f>'Asset Detail'!I27</f>
        <v>0</v>
      </c>
      <c r="I16" s="41">
        <f t="shared" si="1"/>
        <v>0</v>
      </c>
      <c r="J16" s="20"/>
      <c r="K16" s="42">
        <f>'Asset Detail'!L27</f>
        <v>0</v>
      </c>
      <c r="L16" s="41">
        <f t="shared" si="2"/>
        <v>0</v>
      </c>
      <c r="M16" s="20"/>
      <c r="N16" s="42">
        <f>'Asset Detail'!O27</f>
        <v>0</v>
      </c>
      <c r="O16" s="41">
        <f t="shared" si="3"/>
        <v>0</v>
      </c>
      <c r="P16" s="21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67">
        <f t="shared" si="4"/>
        <v>13</v>
      </c>
      <c r="AI16" s="62" t="str">
        <f t="shared" si="5"/>
        <v>Accounts Receivable</v>
      </c>
      <c r="AJ16" s="61">
        <f t="shared" si="6"/>
        <v>0</v>
      </c>
      <c r="AK16" s="68">
        <f>AJ16*100+ROWS(AJ$13:AJ16)/1000</f>
        <v>0.004</v>
      </c>
      <c r="AL16" s="62">
        <v>4</v>
      </c>
      <c r="AM16" s="62" t="str">
        <f t="shared" si="7"/>
        <v>Other Assets #2</v>
      </c>
      <c r="AN16" s="69">
        <f t="shared" si="8"/>
        <v>0</v>
      </c>
      <c r="AO16" s="62"/>
      <c r="AP16" s="62"/>
      <c r="AQ16" s="62"/>
      <c r="AR16" s="65"/>
      <c r="AS16" s="65" t="str">
        <f>AS12</f>
        <v>2H</v>
      </c>
      <c r="AT16" s="65"/>
      <c r="AU16" s="65"/>
      <c r="AV16" s="65"/>
      <c r="AW16" s="65"/>
      <c r="AX16" s="65"/>
      <c r="AY16" s="65"/>
      <c r="AZ16" s="65"/>
      <c r="BA16" s="65"/>
      <c r="BB16" s="66"/>
      <c r="BC16" s="57"/>
      <c r="BD16" s="57"/>
    </row>
    <row r="17" spans="1:54" ht="12.75">
      <c r="A17" s="29"/>
      <c r="B17" s="18"/>
      <c r="C17" s="20"/>
      <c r="D17" s="39" t="str">
        <f>'Asset Detail'!D32</f>
        <v>Real Estate</v>
      </c>
      <c r="E17" s="42">
        <f>'Asset Detail'!F32</f>
        <v>0</v>
      </c>
      <c r="F17" s="41">
        <f t="shared" si="0"/>
        <v>0</v>
      </c>
      <c r="G17" s="20"/>
      <c r="H17" s="42">
        <f>'Asset Detail'!I32</f>
        <v>0</v>
      </c>
      <c r="I17" s="41">
        <f t="shared" si="1"/>
        <v>0</v>
      </c>
      <c r="J17" s="20"/>
      <c r="K17" s="42">
        <f>'Asset Detail'!L32</f>
        <v>0</v>
      </c>
      <c r="L17" s="41">
        <f t="shared" si="2"/>
        <v>0</v>
      </c>
      <c r="M17" s="20"/>
      <c r="N17" s="42">
        <f>'Asset Detail'!O32</f>
        <v>0</v>
      </c>
      <c r="O17" s="41">
        <f t="shared" si="3"/>
        <v>0</v>
      </c>
      <c r="P17" s="21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67">
        <f t="shared" si="4"/>
        <v>12</v>
      </c>
      <c r="AI17" s="62" t="str">
        <f t="shared" si="5"/>
        <v>Real Estate</v>
      </c>
      <c r="AJ17" s="61">
        <f t="shared" si="6"/>
        <v>0</v>
      </c>
      <c r="AK17" s="68">
        <f>AJ17*100+ROWS(AJ$13:AJ17)/1000</f>
        <v>0.005</v>
      </c>
      <c r="AL17" s="62">
        <v>5</v>
      </c>
      <c r="AM17" s="62" t="str">
        <f t="shared" si="7"/>
        <v>Other Assets #1</v>
      </c>
      <c r="AN17" s="69">
        <f t="shared" si="8"/>
        <v>0</v>
      </c>
      <c r="AO17" s="29"/>
      <c r="AP17" s="29"/>
      <c r="AQ17" s="29"/>
      <c r="AR17" s="34"/>
      <c r="AS17" s="34">
        <f>AS13</f>
        <v>0</v>
      </c>
      <c r="AT17" s="34"/>
      <c r="AU17" s="34"/>
      <c r="AV17" s="34"/>
      <c r="AW17" s="34"/>
      <c r="AX17" s="34"/>
      <c r="AY17" s="34"/>
      <c r="AZ17" s="34"/>
      <c r="BA17" s="34"/>
      <c r="BB17" s="35"/>
    </row>
    <row r="18" spans="1:54" ht="12.75">
      <c r="A18" s="29"/>
      <c r="B18" s="18"/>
      <c r="C18" s="20"/>
      <c r="D18" s="39" t="str">
        <f>'Asset Detail'!D37</f>
        <v>Home Assets</v>
      </c>
      <c r="E18" s="42">
        <f>'Asset Detail'!F37</f>
        <v>0</v>
      </c>
      <c r="F18" s="41">
        <f t="shared" si="0"/>
        <v>0</v>
      </c>
      <c r="G18" s="20"/>
      <c r="H18" s="42">
        <f>'Asset Detail'!I37</f>
        <v>0</v>
      </c>
      <c r="I18" s="41">
        <f t="shared" si="1"/>
        <v>0</v>
      </c>
      <c r="J18" s="20"/>
      <c r="K18" s="42">
        <f>'Asset Detail'!L37</f>
        <v>0</v>
      </c>
      <c r="L18" s="41">
        <f t="shared" si="2"/>
        <v>0</v>
      </c>
      <c r="M18" s="20"/>
      <c r="N18" s="42">
        <f>'Asset Detail'!O37</f>
        <v>0</v>
      </c>
      <c r="O18" s="41">
        <f t="shared" si="3"/>
        <v>0</v>
      </c>
      <c r="P18" s="2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67">
        <f t="shared" si="4"/>
        <v>11</v>
      </c>
      <c r="AI18" s="62" t="str">
        <f t="shared" si="5"/>
        <v>Home Assets</v>
      </c>
      <c r="AJ18" s="61">
        <f t="shared" si="6"/>
        <v>0</v>
      </c>
      <c r="AK18" s="68">
        <f>AJ18*100+ROWS(AJ$13:AJ18)/1000</f>
        <v>0.006</v>
      </c>
      <c r="AL18" s="62">
        <v>6</v>
      </c>
      <c r="AM18" s="62" t="str">
        <f t="shared" si="7"/>
        <v>Automobiles</v>
      </c>
      <c r="AN18" s="69">
        <f t="shared" si="8"/>
        <v>0</v>
      </c>
      <c r="AO18" s="29"/>
      <c r="AP18" s="29"/>
      <c r="AQ18" s="29"/>
      <c r="AR18" s="34"/>
      <c r="AS18" s="34">
        <f>AS14</f>
        <v>0</v>
      </c>
      <c r="AT18" s="34"/>
      <c r="AU18" s="34"/>
      <c r="AV18" s="34"/>
      <c r="AW18" s="34"/>
      <c r="AX18" s="34"/>
      <c r="AY18" s="34"/>
      <c r="AZ18" s="34"/>
      <c r="BA18" s="34"/>
      <c r="BB18" s="35"/>
    </row>
    <row r="19" spans="1:41" ht="12.75">
      <c r="A19" s="29"/>
      <c r="B19" s="18"/>
      <c r="C19" s="20"/>
      <c r="D19" s="39" t="str">
        <f>'Asset Detail'!D42</f>
        <v>Retirement Funds</v>
      </c>
      <c r="E19" s="42">
        <f>'Asset Detail'!F42</f>
        <v>0</v>
      </c>
      <c r="F19" s="41">
        <f t="shared" si="0"/>
        <v>0</v>
      </c>
      <c r="G19" s="20"/>
      <c r="H19" s="42">
        <f>'Asset Detail'!I42</f>
        <v>0</v>
      </c>
      <c r="I19" s="41">
        <f t="shared" si="1"/>
        <v>0</v>
      </c>
      <c r="J19" s="20"/>
      <c r="K19" s="42">
        <f>'Asset Detail'!L42</f>
        <v>0</v>
      </c>
      <c r="L19" s="41">
        <f t="shared" si="2"/>
        <v>0</v>
      </c>
      <c r="M19" s="20"/>
      <c r="N19" s="42">
        <f>'Asset Detail'!O42</f>
        <v>0</v>
      </c>
      <c r="O19" s="41">
        <f t="shared" si="3"/>
        <v>0</v>
      </c>
      <c r="P19" s="2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67">
        <f t="shared" si="4"/>
        <v>10</v>
      </c>
      <c r="AI19" s="62" t="str">
        <f t="shared" si="5"/>
        <v>Retirement Funds</v>
      </c>
      <c r="AJ19" s="61">
        <f t="shared" si="6"/>
        <v>0</v>
      </c>
      <c r="AK19" s="68">
        <f>AJ19*100+ROWS(AJ$13:AJ19)/1000</f>
        <v>0.007</v>
      </c>
      <c r="AL19" s="62">
        <v>7</v>
      </c>
      <c r="AM19" s="62" t="str">
        <f t="shared" si="7"/>
        <v>Other Investments</v>
      </c>
      <c r="AN19" s="69">
        <f t="shared" si="8"/>
        <v>0</v>
      </c>
      <c r="AO19" s="29"/>
    </row>
    <row r="20" spans="1:41" ht="12.75">
      <c r="A20" s="29"/>
      <c r="B20" s="18"/>
      <c r="C20" s="20"/>
      <c r="D20" s="43" t="str">
        <f>'Asset Detail'!D47</f>
        <v>Stocks</v>
      </c>
      <c r="E20" s="42">
        <f>'Asset Detail'!F47</f>
        <v>0</v>
      </c>
      <c r="F20" s="41">
        <f t="shared" si="0"/>
        <v>0</v>
      </c>
      <c r="G20" s="20"/>
      <c r="H20" s="42">
        <f>'Asset Detail'!I47</f>
        <v>0</v>
      </c>
      <c r="I20" s="41">
        <f t="shared" si="1"/>
        <v>0</v>
      </c>
      <c r="J20" s="20"/>
      <c r="K20" s="42">
        <f>'Asset Detail'!L47</f>
        <v>0</v>
      </c>
      <c r="L20" s="41">
        <f t="shared" si="2"/>
        <v>0</v>
      </c>
      <c r="M20" s="20"/>
      <c r="N20" s="42">
        <f>'Asset Detail'!O47</f>
        <v>0</v>
      </c>
      <c r="O20" s="41">
        <f t="shared" si="3"/>
        <v>0</v>
      </c>
      <c r="P20" s="21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67">
        <f t="shared" si="4"/>
        <v>9</v>
      </c>
      <c r="AI20" s="62" t="str">
        <f t="shared" si="5"/>
        <v>Stocks</v>
      </c>
      <c r="AJ20" s="61">
        <f t="shared" si="6"/>
        <v>0</v>
      </c>
      <c r="AK20" s="68">
        <f>AJ20*100+ROWS(AJ$13:AJ20)/1000</f>
        <v>0.008</v>
      </c>
      <c r="AL20" s="62">
        <v>8</v>
      </c>
      <c r="AM20" s="62" t="str">
        <f t="shared" si="7"/>
        <v>Bonds</v>
      </c>
      <c r="AN20" s="69">
        <f t="shared" si="8"/>
        <v>0</v>
      </c>
      <c r="AO20" s="29"/>
    </row>
    <row r="21" spans="1:41" ht="12.75">
      <c r="A21" s="29"/>
      <c r="B21" s="18"/>
      <c r="C21" s="20"/>
      <c r="D21" s="39" t="str">
        <f>'Asset Detail'!D52</f>
        <v>Bonds</v>
      </c>
      <c r="E21" s="42">
        <f>'Asset Detail'!F52</f>
        <v>0</v>
      </c>
      <c r="F21" s="41">
        <f t="shared" si="0"/>
        <v>0</v>
      </c>
      <c r="G21" s="20"/>
      <c r="H21" s="42">
        <f>'Asset Detail'!I52</f>
        <v>0</v>
      </c>
      <c r="I21" s="41">
        <f t="shared" si="1"/>
        <v>0</v>
      </c>
      <c r="J21" s="20"/>
      <c r="K21" s="42">
        <f>'Asset Detail'!L52</f>
        <v>0</v>
      </c>
      <c r="L21" s="41">
        <f t="shared" si="2"/>
        <v>0</v>
      </c>
      <c r="M21" s="20"/>
      <c r="N21" s="42">
        <f>'Asset Detail'!O52</f>
        <v>0</v>
      </c>
      <c r="O21" s="41">
        <f t="shared" si="3"/>
        <v>0</v>
      </c>
      <c r="P21" s="2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67">
        <f t="shared" si="4"/>
        <v>8</v>
      </c>
      <c r="AI21" s="62" t="str">
        <f t="shared" si="5"/>
        <v>Bonds</v>
      </c>
      <c r="AJ21" s="61">
        <f t="shared" si="6"/>
        <v>0</v>
      </c>
      <c r="AK21" s="68">
        <f>AJ21*100+ROWS(AJ$13:AJ21)/1000</f>
        <v>0.009</v>
      </c>
      <c r="AL21" s="62">
        <v>9</v>
      </c>
      <c r="AM21" s="62" t="str">
        <f t="shared" si="7"/>
        <v>Stocks</v>
      </c>
      <c r="AN21" s="69">
        <f t="shared" si="8"/>
        <v>0</v>
      </c>
      <c r="AO21" s="29"/>
    </row>
    <row r="22" spans="1:41" ht="12.75">
      <c r="A22" s="29"/>
      <c r="B22" s="18"/>
      <c r="C22" s="20"/>
      <c r="D22" s="39" t="str">
        <f>'Asset Detail'!D57</f>
        <v>Other Investments</v>
      </c>
      <c r="E22" s="42">
        <f>'Asset Detail'!F57</f>
        <v>0</v>
      </c>
      <c r="F22" s="41">
        <f t="shared" si="0"/>
        <v>0</v>
      </c>
      <c r="G22" s="20"/>
      <c r="H22" s="42">
        <f>'Asset Detail'!I57</f>
        <v>0</v>
      </c>
      <c r="I22" s="41">
        <f t="shared" si="1"/>
        <v>0</v>
      </c>
      <c r="J22" s="20"/>
      <c r="K22" s="42">
        <f>'Asset Detail'!L57</f>
        <v>0</v>
      </c>
      <c r="L22" s="41">
        <f t="shared" si="2"/>
        <v>0</v>
      </c>
      <c r="M22" s="20"/>
      <c r="N22" s="42">
        <f>'Asset Detail'!O57</f>
        <v>0</v>
      </c>
      <c r="O22" s="41">
        <f t="shared" si="3"/>
        <v>0</v>
      </c>
      <c r="P22" s="21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67">
        <f t="shared" si="4"/>
        <v>7</v>
      </c>
      <c r="AI22" s="62" t="str">
        <f t="shared" si="5"/>
        <v>Other Investments</v>
      </c>
      <c r="AJ22" s="61">
        <f t="shared" si="6"/>
        <v>0</v>
      </c>
      <c r="AK22" s="68">
        <f>AJ22*100+ROWS(AJ$13:AJ22)/1000</f>
        <v>0.01</v>
      </c>
      <c r="AL22" s="62">
        <v>10</v>
      </c>
      <c r="AM22" s="62" t="str">
        <f t="shared" si="7"/>
        <v>Retirement Funds</v>
      </c>
      <c r="AN22" s="69">
        <f t="shared" si="8"/>
        <v>0</v>
      </c>
      <c r="AO22" s="29"/>
    </row>
    <row r="23" spans="1:41" ht="12.75">
      <c r="A23" s="29"/>
      <c r="B23" s="18"/>
      <c r="C23" s="20"/>
      <c r="D23" s="39" t="str">
        <f>'Asset Detail'!D62</f>
        <v>Automobiles</v>
      </c>
      <c r="E23" s="42">
        <f>'Asset Detail'!F62</f>
        <v>0</v>
      </c>
      <c r="F23" s="41">
        <f t="shared" si="0"/>
        <v>0</v>
      </c>
      <c r="G23" s="20"/>
      <c r="H23" s="42">
        <f>'Asset Detail'!I62</f>
        <v>0</v>
      </c>
      <c r="I23" s="41">
        <f t="shared" si="1"/>
        <v>0</v>
      </c>
      <c r="J23" s="20"/>
      <c r="K23" s="42">
        <f>'Asset Detail'!L62</f>
        <v>0</v>
      </c>
      <c r="L23" s="41">
        <f t="shared" si="2"/>
        <v>0</v>
      </c>
      <c r="M23" s="20"/>
      <c r="N23" s="42">
        <f>'Asset Detail'!O62</f>
        <v>0</v>
      </c>
      <c r="O23" s="41">
        <f t="shared" si="3"/>
        <v>0</v>
      </c>
      <c r="P23" s="21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7">
        <f t="shared" si="4"/>
        <v>6</v>
      </c>
      <c r="AI23" s="62" t="str">
        <f t="shared" si="5"/>
        <v>Automobiles</v>
      </c>
      <c r="AJ23" s="61">
        <f t="shared" si="6"/>
        <v>0</v>
      </c>
      <c r="AK23" s="68">
        <f>AJ23*100+ROWS(AJ$13:AJ23)/1000</f>
        <v>0.011</v>
      </c>
      <c r="AL23" s="62">
        <v>11</v>
      </c>
      <c r="AM23" s="62" t="str">
        <f t="shared" si="7"/>
        <v>Home Assets</v>
      </c>
      <c r="AN23" s="69">
        <f t="shared" si="8"/>
        <v>0</v>
      </c>
      <c r="AO23" s="29"/>
    </row>
    <row r="24" spans="1:41" ht="12.75">
      <c r="A24" s="29"/>
      <c r="B24" s="18"/>
      <c r="C24" s="20"/>
      <c r="D24" s="39" t="str">
        <f>'Asset Detail'!D67</f>
        <v>Other Assets #1</v>
      </c>
      <c r="E24" s="42">
        <f>'Asset Detail'!F67</f>
        <v>0</v>
      </c>
      <c r="F24" s="41">
        <f t="shared" si="0"/>
        <v>0</v>
      </c>
      <c r="G24" s="20"/>
      <c r="H24" s="42">
        <f>'Asset Detail'!I67</f>
        <v>0</v>
      </c>
      <c r="I24" s="41">
        <f t="shared" si="1"/>
        <v>0</v>
      </c>
      <c r="J24" s="20"/>
      <c r="K24" s="42">
        <f>'Asset Detail'!L67</f>
        <v>0</v>
      </c>
      <c r="L24" s="41">
        <f t="shared" si="2"/>
        <v>0</v>
      </c>
      <c r="M24" s="20"/>
      <c r="N24" s="42">
        <f>'Asset Detail'!O67</f>
        <v>0</v>
      </c>
      <c r="O24" s="41">
        <f t="shared" si="3"/>
        <v>0</v>
      </c>
      <c r="P24" s="2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67">
        <f t="shared" si="4"/>
        <v>5</v>
      </c>
      <c r="AI24" s="62" t="str">
        <f t="shared" si="5"/>
        <v>Other Assets #1</v>
      </c>
      <c r="AJ24" s="61">
        <f t="shared" si="6"/>
        <v>0</v>
      </c>
      <c r="AK24" s="68">
        <f>AJ24*100+ROWS(AJ$13:AJ24)/1000</f>
        <v>0.012</v>
      </c>
      <c r="AL24" s="62">
        <v>12</v>
      </c>
      <c r="AM24" s="62" t="str">
        <f t="shared" si="7"/>
        <v>Real Estate</v>
      </c>
      <c r="AN24" s="69">
        <f t="shared" si="8"/>
        <v>0</v>
      </c>
      <c r="AO24" s="29"/>
    </row>
    <row r="25" spans="1:41" ht="12.75">
      <c r="A25" s="29"/>
      <c r="B25" s="18"/>
      <c r="C25" s="20"/>
      <c r="D25" s="39" t="str">
        <f>'Asset Detail'!D72</f>
        <v>Other Assets #2</v>
      </c>
      <c r="E25" s="42">
        <f>'Asset Detail'!F72</f>
        <v>0</v>
      </c>
      <c r="F25" s="41">
        <f t="shared" si="0"/>
        <v>0</v>
      </c>
      <c r="G25" s="20"/>
      <c r="H25" s="42">
        <f>'Asset Detail'!I72</f>
        <v>0</v>
      </c>
      <c r="I25" s="41">
        <f t="shared" si="1"/>
        <v>0</v>
      </c>
      <c r="J25" s="20"/>
      <c r="K25" s="42">
        <f>'Asset Detail'!L72</f>
        <v>0</v>
      </c>
      <c r="L25" s="41">
        <f t="shared" si="2"/>
        <v>0</v>
      </c>
      <c r="M25" s="20"/>
      <c r="N25" s="42">
        <f>'Asset Detail'!O72</f>
        <v>0</v>
      </c>
      <c r="O25" s="41">
        <f t="shared" si="3"/>
        <v>0</v>
      </c>
      <c r="P25" s="21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67">
        <f t="shared" si="4"/>
        <v>4</v>
      </c>
      <c r="AI25" s="62" t="str">
        <f t="shared" si="5"/>
        <v>Other Assets #2</v>
      </c>
      <c r="AJ25" s="61">
        <f t="shared" si="6"/>
        <v>0</v>
      </c>
      <c r="AK25" s="68">
        <f>AJ25*100+ROWS(AJ$13:AJ25)/1000</f>
        <v>0.013</v>
      </c>
      <c r="AL25" s="62">
        <v>13</v>
      </c>
      <c r="AM25" s="62" t="str">
        <f t="shared" si="7"/>
        <v>Accounts Receivable</v>
      </c>
      <c r="AN25" s="69">
        <f t="shared" si="8"/>
        <v>0</v>
      </c>
      <c r="AO25" s="29"/>
    </row>
    <row r="26" spans="1:41" ht="12.75">
      <c r="A26" s="29"/>
      <c r="B26" s="18"/>
      <c r="C26" s="20"/>
      <c r="D26" s="39" t="str">
        <f>'Asset Detail'!D77</f>
        <v>Other Assets #3</v>
      </c>
      <c r="E26" s="42">
        <f>'Asset Detail'!F77</f>
        <v>0</v>
      </c>
      <c r="F26" s="41">
        <f t="shared" si="0"/>
        <v>0</v>
      </c>
      <c r="G26" s="20"/>
      <c r="H26" s="42">
        <f>'Asset Detail'!I77</f>
        <v>0</v>
      </c>
      <c r="I26" s="41">
        <f t="shared" si="1"/>
        <v>0</v>
      </c>
      <c r="J26" s="20"/>
      <c r="K26" s="42">
        <f>'Asset Detail'!L77</f>
        <v>0</v>
      </c>
      <c r="L26" s="41">
        <f t="shared" si="2"/>
        <v>0</v>
      </c>
      <c r="M26" s="20"/>
      <c r="N26" s="42">
        <f>'Asset Detail'!O77</f>
        <v>0</v>
      </c>
      <c r="O26" s="41">
        <f t="shared" si="3"/>
        <v>0</v>
      </c>
      <c r="P26" s="2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67">
        <f t="shared" si="4"/>
        <v>3</v>
      </c>
      <c r="AI26" s="62" t="str">
        <f t="shared" si="5"/>
        <v>Other Assets #3</v>
      </c>
      <c r="AJ26" s="61">
        <f t="shared" si="6"/>
        <v>0</v>
      </c>
      <c r="AK26" s="68">
        <f>AJ26*100+ROWS(AJ$13:AJ26)/1000</f>
        <v>0.014</v>
      </c>
      <c r="AL26" s="62">
        <v>14</v>
      </c>
      <c r="AM26" s="62" t="str">
        <f t="shared" si="7"/>
        <v>Cash - Other</v>
      </c>
      <c r="AN26" s="69">
        <f t="shared" si="8"/>
        <v>0</v>
      </c>
      <c r="AO26" s="29"/>
    </row>
    <row r="27" spans="1:41" ht="12.75">
      <c r="A27" s="29"/>
      <c r="B27" s="18"/>
      <c r="C27" s="20"/>
      <c r="D27" s="39" t="str">
        <f>'Asset Detail'!D82</f>
        <v>Other Assets #4</v>
      </c>
      <c r="E27" s="44">
        <f>'Asset Detail'!F82</f>
        <v>0</v>
      </c>
      <c r="F27" s="41">
        <f t="shared" si="0"/>
        <v>0</v>
      </c>
      <c r="G27" s="20"/>
      <c r="H27" s="44">
        <f>'Asset Detail'!I82</f>
        <v>0</v>
      </c>
      <c r="I27" s="41">
        <f t="shared" si="1"/>
        <v>0</v>
      </c>
      <c r="J27" s="20"/>
      <c r="K27" s="44">
        <f>'Asset Detail'!L82</f>
        <v>0</v>
      </c>
      <c r="L27" s="41">
        <f t="shared" si="2"/>
        <v>0</v>
      </c>
      <c r="M27" s="20"/>
      <c r="N27" s="44">
        <f>'Asset Detail'!O82</f>
        <v>0</v>
      </c>
      <c r="O27" s="41">
        <f t="shared" si="3"/>
        <v>0</v>
      </c>
      <c r="P27" s="2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7">
        <f t="shared" si="4"/>
        <v>2</v>
      </c>
      <c r="AI27" s="62" t="str">
        <f t="shared" si="5"/>
        <v>Other Assets #4</v>
      </c>
      <c r="AJ27" s="61">
        <f t="shared" si="6"/>
        <v>0</v>
      </c>
      <c r="AK27" s="68">
        <f>AJ27*100+ROWS(AJ$13:AJ27)/1000</f>
        <v>0.015</v>
      </c>
      <c r="AL27" s="62">
        <v>15</v>
      </c>
      <c r="AM27" s="62" t="str">
        <f t="shared" si="7"/>
        <v>Cash - Savings Accounts</v>
      </c>
      <c r="AN27" s="69">
        <f t="shared" si="8"/>
        <v>0</v>
      </c>
      <c r="AO27" s="29"/>
    </row>
    <row r="28" spans="1:41" ht="15.75" customHeight="1">
      <c r="A28" s="29"/>
      <c r="B28" s="18"/>
      <c r="C28" s="19" t="s">
        <v>6</v>
      </c>
      <c r="D28" s="20"/>
      <c r="E28" s="23">
        <f>SUM(E13:E27)</f>
        <v>1E-05</v>
      </c>
      <c r="F28" s="38"/>
      <c r="G28" s="20"/>
      <c r="H28" s="23">
        <f>SUM(H13:H27)</f>
        <v>1E-05</v>
      </c>
      <c r="I28" s="38"/>
      <c r="J28" s="20"/>
      <c r="K28" s="23">
        <f>SUM(K13:K27)</f>
        <v>1E-05</v>
      </c>
      <c r="L28" s="38"/>
      <c r="M28" s="20"/>
      <c r="N28" s="23">
        <f>SUM(N13:N27)</f>
        <v>1E-05</v>
      </c>
      <c r="O28" s="38"/>
      <c r="P28" s="2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62"/>
      <c r="AI28" s="62" t="s">
        <v>99</v>
      </c>
      <c r="AJ28" s="62"/>
      <c r="AK28" s="62"/>
      <c r="AL28" s="62"/>
      <c r="AM28" s="62"/>
      <c r="AN28" s="62"/>
      <c r="AO28" s="29"/>
    </row>
    <row r="29" spans="1:41" ht="12.75">
      <c r="A29" s="29"/>
      <c r="B29" s="18"/>
      <c r="C29" s="20"/>
      <c r="D29" s="20"/>
      <c r="E29" s="20"/>
      <c r="F29" s="38"/>
      <c r="G29" s="20"/>
      <c r="H29" s="20"/>
      <c r="I29" s="38"/>
      <c r="J29" s="20"/>
      <c r="K29" s="20"/>
      <c r="L29" s="38"/>
      <c r="M29" s="20"/>
      <c r="N29" s="20"/>
      <c r="O29" s="38"/>
      <c r="P29" s="2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62"/>
      <c r="AI29" s="62" t="s">
        <v>98</v>
      </c>
      <c r="AJ29" s="63">
        <v>11</v>
      </c>
      <c r="AK29" s="62"/>
      <c r="AL29" s="62"/>
      <c r="AM29" s="62" t="s">
        <v>92</v>
      </c>
      <c r="AN29" s="57">
        <f>COUNTIF(AJ31:AJ40,0)</f>
        <v>9</v>
      </c>
      <c r="AO29" s="29"/>
    </row>
    <row r="30" spans="1:41" ht="12.75">
      <c r="A30" s="29"/>
      <c r="B30" s="18"/>
      <c r="C30" s="19"/>
      <c r="D30" s="20"/>
      <c r="E30" s="20"/>
      <c r="F30" s="38"/>
      <c r="G30" s="20"/>
      <c r="H30" s="20"/>
      <c r="I30" s="38"/>
      <c r="J30" s="20"/>
      <c r="K30" s="20"/>
      <c r="L30" s="38"/>
      <c r="M30" s="20"/>
      <c r="N30" s="20"/>
      <c r="O30" s="38"/>
      <c r="P30" s="2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62"/>
      <c r="AI30" s="62" t="s">
        <v>91</v>
      </c>
      <c r="AJ30" s="63">
        <v>1</v>
      </c>
      <c r="AK30" s="62"/>
      <c r="AL30" s="62"/>
      <c r="AM30" s="62" t="s">
        <v>93</v>
      </c>
      <c r="AN30" s="59">
        <f>COUNT(AJ31:AJ40)-AN29</f>
        <v>1</v>
      </c>
      <c r="AO30" s="29"/>
    </row>
    <row r="31" spans="1:41" ht="12.75">
      <c r="A31" s="29"/>
      <c r="B31" s="18"/>
      <c r="C31" s="20"/>
      <c r="D31" s="39" t="str">
        <f>'Liability Detail'!D13</f>
        <v>Accounts payable</v>
      </c>
      <c r="E31" s="40">
        <f>'Liability Detail'!F13</f>
        <v>1E-07</v>
      </c>
      <c r="F31" s="41">
        <f>IF(ISERROR(E31/E$41),0,E31/E$41)</f>
        <v>1</v>
      </c>
      <c r="G31" s="20"/>
      <c r="H31" s="40">
        <f>'Liability Detail'!I13</f>
        <v>1E-07</v>
      </c>
      <c r="I31" s="41">
        <f>IF(ISERROR(H31/H$41),0,H31/H$41)</f>
        <v>1</v>
      </c>
      <c r="J31" s="20"/>
      <c r="K31" s="40">
        <f>'Liability Detail'!L13</f>
        <v>1E-07</v>
      </c>
      <c r="L31" s="41">
        <f>IF(ISERROR(K31/K$41),0,K31/K$41)</f>
        <v>1</v>
      </c>
      <c r="M31" s="20"/>
      <c r="N31" s="40">
        <f>'Liability Detail'!O13</f>
        <v>1E-07</v>
      </c>
      <c r="O31" s="41">
        <f>IF(ISERROR(N31/N$41),0,N31/N$41)</f>
        <v>1</v>
      </c>
      <c r="P31" s="2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7">
        <f>RANK(AK31,AK$31:AK$40)</f>
        <v>1</v>
      </c>
      <c r="AI31" s="62" t="str">
        <f aca="true" t="shared" si="9" ref="AI31:AI40">D31</f>
        <v>Accounts payable</v>
      </c>
      <c r="AJ31" s="61">
        <f>IF(AJ$29=AL31,0,IF(AJ$30=1,F31,IF(AJ$30=2,I31,IF(AJ$30=3,L31,N31))))</f>
        <v>1</v>
      </c>
      <c r="AK31" s="68">
        <f>AJ31*100+ROWS(AJ$31:AJ31)/1000</f>
        <v>100.001</v>
      </c>
      <c r="AL31" s="62">
        <v>1</v>
      </c>
      <c r="AM31" s="62" t="str">
        <f>VLOOKUP(AL31,AH$31:AI$40,2,FALSE)</f>
        <v>Accounts payable</v>
      </c>
      <c r="AN31" s="69">
        <f>VLOOKUP(AM31,AI$31:AJ$40,2,FALSE)</f>
        <v>1</v>
      </c>
      <c r="AO31" s="29"/>
    </row>
    <row r="32" spans="1:41" ht="12.75">
      <c r="A32" s="29"/>
      <c r="B32" s="18"/>
      <c r="C32" s="20"/>
      <c r="D32" s="39" t="str">
        <f>'Liability Detail'!D18</f>
        <v>Credit Card Debt</v>
      </c>
      <c r="E32" s="42">
        <f>'Liability Detail'!F18</f>
        <v>0</v>
      </c>
      <c r="F32" s="41">
        <f aca="true" t="shared" si="10" ref="F32:F40">IF(ISERROR(E32/E$41),0,E32/E$41)</f>
        <v>0</v>
      </c>
      <c r="G32" s="20"/>
      <c r="H32" s="42">
        <f>'Liability Detail'!I18</f>
        <v>0</v>
      </c>
      <c r="I32" s="41">
        <f aca="true" t="shared" si="11" ref="I32:I38">IF(ISERROR(H32/H$41),0,H32/H$41)</f>
        <v>0</v>
      </c>
      <c r="J32" s="20"/>
      <c r="K32" s="42">
        <f>'Liability Detail'!L18</f>
        <v>0</v>
      </c>
      <c r="L32" s="41">
        <f aca="true" t="shared" si="12" ref="L32:L40">IF(ISERROR(K32/K$41),0,K32/K$41)</f>
        <v>0</v>
      </c>
      <c r="M32" s="20"/>
      <c r="N32" s="42">
        <f>'Liability Detail'!O18</f>
        <v>0</v>
      </c>
      <c r="O32" s="41">
        <f aca="true" t="shared" si="13" ref="O32:O40">IF(ISERROR(N32/N$41),0,N32/N$41)</f>
        <v>0</v>
      </c>
      <c r="P32" s="2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7">
        <f aca="true" t="shared" si="14" ref="AH32:AH40">RANK(AK32,AK$31:AK$40)</f>
        <v>10</v>
      </c>
      <c r="AI32" s="62" t="str">
        <f t="shared" si="9"/>
        <v>Credit Card Debt</v>
      </c>
      <c r="AJ32" s="61">
        <f aca="true" t="shared" si="15" ref="AJ32:AJ40">IF(AJ$29=AL32,0,IF(AJ$30=1,F32,IF(AJ$30=2,I32,IF(AJ$30=3,L32,N32))))</f>
        <v>0</v>
      </c>
      <c r="AK32" s="68">
        <f>AJ32*100+ROWS(AJ$31:AJ32)/1000</f>
        <v>0.002</v>
      </c>
      <c r="AL32" s="62">
        <v>2</v>
      </c>
      <c r="AM32" s="62" t="str">
        <f aca="true" t="shared" si="16" ref="AM32:AM40">VLOOKUP(AL32,AH$31:AI$40,2,FALSE)</f>
        <v>Other Liabilities/Debt #4</v>
      </c>
      <c r="AN32" s="69">
        <f aca="true" t="shared" si="17" ref="AN32:AN40">VLOOKUP(AM32,AI$31:AJ$40,2,FALSE)</f>
        <v>0</v>
      </c>
      <c r="AO32" s="29"/>
    </row>
    <row r="33" spans="1:41" ht="12.75">
      <c r="A33" s="29"/>
      <c r="B33" s="18"/>
      <c r="C33" s="20"/>
      <c r="D33" s="39" t="str">
        <f>'Liability Detail'!D22</f>
        <v>Taxes payable</v>
      </c>
      <c r="E33" s="42">
        <f>'Liability Detail'!F22</f>
        <v>0</v>
      </c>
      <c r="F33" s="41">
        <f t="shared" si="10"/>
        <v>0</v>
      </c>
      <c r="G33" s="20"/>
      <c r="H33" s="42">
        <f>'Liability Detail'!I22</f>
        <v>0</v>
      </c>
      <c r="I33" s="41">
        <f t="shared" si="11"/>
        <v>0</v>
      </c>
      <c r="J33" s="20"/>
      <c r="K33" s="42">
        <f>'Liability Detail'!L22</f>
        <v>0</v>
      </c>
      <c r="L33" s="41">
        <f t="shared" si="12"/>
        <v>0</v>
      </c>
      <c r="M33" s="20"/>
      <c r="N33" s="42">
        <f>'Liability Detail'!O22</f>
        <v>0</v>
      </c>
      <c r="O33" s="41">
        <f t="shared" si="13"/>
        <v>0</v>
      </c>
      <c r="P33" s="2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67">
        <f t="shared" si="14"/>
        <v>9</v>
      </c>
      <c r="AI33" s="62" t="str">
        <f t="shared" si="9"/>
        <v>Taxes payable</v>
      </c>
      <c r="AJ33" s="61">
        <f t="shared" si="15"/>
        <v>0</v>
      </c>
      <c r="AK33" s="68">
        <f>AJ33*100+ROWS(AJ$31:AJ33)/1000</f>
        <v>0.003</v>
      </c>
      <c r="AL33" s="62">
        <v>3</v>
      </c>
      <c r="AM33" s="62" t="str">
        <f t="shared" si="16"/>
        <v>Other Liabilities/Debt #3</v>
      </c>
      <c r="AN33" s="69">
        <f t="shared" si="17"/>
        <v>0</v>
      </c>
      <c r="AO33" s="29"/>
    </row>
    <row r="34" spans="1:41" ht="12.75">
      <c r="A34" s="29"/>
      <c r="B34" s="18"/>
      <c r="C34" s="20"/>
      <c r="D34" s="39" t="str">
        <f>'Liability Detail'!D27</f>
        <v>Real Estate Debt</v>
      </c>
      <c r="E34" s="42">
        <f>'Liability Detail'!F27</f>
        <v>0</v>
      </c>
      <c r="F34" s="41">
        <f t="shared" si="10"/>
        <v>0</v>
      </c>
      <c r="G34" s="20"/>
      <c r="H34" s="42">
        <f>'Liability Detail'!I27</f>
        <v>0</v>
      </c>
      <c r="I34" s="41">
        <f t="shared" si="11"/>
        <v>0</v>
      </c>
      <c r="J34" s="20"/>
      <c r="K34" s="42">
        <f>'Liability Detail'!L27</f>
        <v>0</v>
      </c>
      <c r="L34" s="41">
        <f t="shared" si="12"/>
        <v>0</v>
      </c>
      <c r="M34" s="20"/>
      <c r="N34" s="42">
        <f>'Liability Detail'!O27</f>
        <v>0</v>
      </c>
      <c r="O34" s="41">
        <f t="shared" si="13"/>
        <v>0</v>
      </c>
      <c r="P34" s="2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7">
        <f t="shared" si="14"/>
        <v>8</v>
      </c>
      <c r="AI34" s="62" t="str">
        <f t="shared" si="9"/>
        <v>Real Estate Debt</v>
      </c>
      <c r="AJ34" s="61">
        <f t="shared" si="15"/>
        <v>0</v>
      </c>
      <c r="AK34" s="68">
        <f>AJ34*100+ROWS(AJ$31:AJ34)/1000</f>
        <v>0.004</v>
      </c>
      <c r="AL34" s="62">
        <v>4</v>
      </c>
      <c r="AM34" s="62" t="str">
        <f t="shared" si="16"/>
        <v>Other Liabilities/Debt #2</v>
      </c>
      <c r="AN34" s="69">
        <f t="shared" si="17"/>
        <v>0</v>
      </c>
      <c r="AO34" s="29"/>
    </row>
    <row r="35" spans="1:41" ht="12.75">
      <c r="A35" s="29"/>
      <c r="B35" s="18"/>
      <c r="C35" s="20"/>
      <c r="D35" s="39" t="str">
        <f>'Liability Detail'!D32</f>
        <v>Automobiles Debt</v>
      </c>
      <c r="E35" s="42">
        <f>'Liability Detail'!F32</f>
        <v>0</v>
      </c>
      <c r="F35" s="41">
        <f t="shared" si="10"/>
        <v>0</v>
      </c>
      <c r="G35" s="20"/>
      <c r="H35" s="42">
        <f>'Liability Detail'!I32</f>
        <v>0</v>
      </c>
      <c r="I35" s="41">
        <f t="shared" si="11"/>
        <v>0</v>
      </c>
      <c r="J35" s="20"/>
      <c r="K35" s="42">
        <f>'Liability Detail'!L32</f>
        <v>0</v>
      </c>
      <c r="L35" s="41">
        <f t="shared" si="12"/>
        <v>0</v>
      </c>
      <c r="M35" s="20"/>
      <c r="N35" s="42">
        <f>'Liability Detail'!O32</f>
        <v>0</v>
      </c>
      <c r="O35" s="41">
        <f t="shared" si="13"/>
        <v>0</v>
      </c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67">
        <f t="shared" si="14"/>
        <v>7</v>
      </c>
      <c r="AI35" s="62" t="str">
        <f t="shared" si="9"/>
        <v>Automobiles Debt</v>
      </c>
      <c r="AJ35" s="61">
        <f t="shared" si="15"/>
        <v>0</v>
      </c>
      <c r="AK35" s="68">
        <f>AJ35*100+ROWS(AJ$31:AJ35)/1000</f>
        <v>0.005</v>
      </c>
      <c r="AL35" s="62">
        <v>5</v>
      </c>
      <c r="AM35" s="62" t="str">
        <f t="shared" si="16"/>
        <v>Other Liabilities/Debt #1</v>
      </c>
      <c r="AN35" s="69">
        <f t="shared" si="17"/>
        <v>0</v>
      </c>
      <c r="AO35" s="29"/>
    </row>
    <row r="36" spans="1:41" ht="12.75">
      <c r="A36" s="29"/>
      <c r="B36" s="18"/>
      <c r="C36" s="20"/>
      <c r="D36" s="39" t="str">
        <f>'Liability Detail'!D37</f>
        <v>Other Home Assets Debt</v>
      </c>
      <c r="E36" s="42">
        <f>'Liability Detail'!F37</f>
        <v>0</v>
      </c>
      <c r="F36" s="41">
        <f t="shared" si="10"/>
        <v>0</v>
      </c>
      <c r="G36" s="20"/>
      <c r="H36" s="42">
        <f>'Liability Detail'!I37</f>
        <v>0</v>
      </c>
      <c r="I36" s="41">
        <f t="shared" si="11"/>
        <v>0</v>
      </c>
      <c r="J36" s="20"/>
      <c r="K36" s="42">
        <f>'Liability Detail'!L37</f>
        <v>0</v>
      </c>
      <c r="L36" s="41">
        <f t="shared" si="12"/>
        <v>0</v>
      </c>
      <c r="M36" s="20"/>
      <c r="N36" s="42">
        <f>'Liability Detail'!O37</f>
        <v>0</v>
      </c>
      <c r="O36" s="41">
        <f t="shared" si="13"/>
        <v>0</v>
      </c>
      <c r="P36" s="2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67">
        <f t="shared" si="14"/>
        <v>6</v>
      </c>
      <c r="AI36" s="62" t="str">
        <f t="shared" si="9"/>
        <v>Other Home Assets Debt</v>
      </c>
      <c r="AJ36" s="61">
        <f t="shared" si="15"/>
        <v>0</v>
      </c>
      <c r="AK36" s="68">
        <f>AJ36*100+ROWS(AJ$31:AJ36)/1000</f>
        <v>0.006</v>
      </c>
      <c r="AL36" s="62">
        <v>6</v>
      </c>
      <c r="AM36" s="62" t="str">
        <f t="shared" si="16"/>
        <v>Other Home Assets Debt</v>
      </c>
      <c r="AN36" s="69">
        <f t="shared" si="17"/>
        <v>0</v>
      </c>
      <c r="AO36" s="29"/>
    </row>
    <row r="37" spans="1:41" ht="12.75">
      <c r="A37" s="29"/>
      <c r="B37" s="18"/>
      <c r="C37" s="20"/>
      <c r="D37" s="39" t="str">
        <f>'Liability Detail'!D42</f>
        <v>Other Liabilities/Debt #1</v>
      </c>
      <c r="E37" s="42">
        <f>'Liability Detail'!F42</f>
        <v>0</v>
      </c>
      <c r="F37" s="41">
        <f t="shared" si="10"/>
        <v>0</v>
      </c>
      <c r="G37" s="20"/>
      <c r="H37" s="42">
        <f>'Liability Detail'!I42</f>
        <v>0</v>
      </c>
      <c r="I37" s="41">
        <f t="shared" si="11"/>
        <v>0</v>
      </c>
      <c r="J37" s="20"/>
      <c r="K37" s="42">
        <f>'Liability Detail'!L42</f>
        <v>0</v>
      </c>
      <c r="L37" s="41">
        <f t="shared" si="12"/>
        <v>0</v>
      </c>
      <c r="M37" s="20"/>
      <c r="N37" s="42">
        <f>'Liability Detail'!O42</f>
        <v>0</v>
      </c>
      <c r="O37" s="41">
        <f t="shared" si="13"/>
        <v>0</v>
      </c>
      <c r="P37" s="2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67">
        <f t="shared" si="14"/>
        <v>5</v>
      </c>
      <c r="AI37" s="62" t="str">
        <f t="shared" si="9"/>
        <v>Other Liabilities/Debt #1</v>
      </c>
      <c r="AJ37" s="61">
        <f t="shared" si="15"/>
        <v>0</v>
      </c>
      <c r="AK37" s="68">
        <f>AJ37*100+ROWS(AJ$31:AJ37)/1000</f>
        <v>0.007</v>
      </c>
      <c r="AL37" s="62">
        <v>7</v>
      </c>
      <c r="AM37" s="62" t="str">
        <f t="shared" si="16"/>
        <v>Automobiles Debt</v>
      </c>
      <c r="AN37" s="69">
        <f t="shared" si="17"/>
        <v>0</v>
      </c>
      <c r="AO37" s="29"/>
    </row>
    <row r="38" spans="1:41" ht="12.75">
      <c r="A38" s="29"/>
      <c r="B38" s="18"/>
      <c r="C38" s="20"/>
      <c r="D38" s="39" t="str">
        <f>'Liability Detail'!D47</f>
        <v>Other Liabilities/Debt #2</v>
      </c>
      <c r="E38" s="42">
        <f>'Liability Detail'!F47</f>
        <v>0</v>
      </c>
      <c r="F38" s="41">
        <f t="shared" si="10"/>
        <v>0</v>
      </c>
      <c r="G38" s="20"/>
      <c r="H38" s="42">
        <f>'Liability Detail'!I47</f>
        <v>0</v>
      </c>
      <c r="I38" s="41">
        <f t="shared" si="11"/>
        <v>0</v>
      </c>
      <c r="J38" s="20"/>
      <c r="K38" s="42">
        <f>'Liability Detail'!L47</f>
        <v>0</v>
      </c>
      <c r="L38" s="41">
        <f t="shared" si="12"/>
        <v>0</v>
      </c>
      <c r="M38" s="20"/>
      <c r="N38" s="42">
        <f>'Liability Detail'!O47</f>
        <v>0</v>
      </c>
      <c r="O38" s="41">
        <f t="shared" si="13"/>
        <v>0</v>
      </c>
      <c r="P38" s="2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67">
        <f t="shared" si="14"/>
        <v>4</v>
      </c>
      <c r="AI38" s="62" t="str">
        <f t="shared" si="9"/>
        <v>Other Liabilities/Debt #2</v>
      </c>
      <c r="AJ38" s="61">
        <f t="shared" si="15"/>
        <v>0</v>
      </c>
      <c r="AK38" s="68">
        <f>AJ38*100+ROWS(AJ$31:AJ38)/1000</f>
        <v>0.008</v>
      </c>
      <c r="AL38" s="62">
        <v>8</v>
      </c>
      <c r="AM38" s="62" t="str">
        <f t="shared" si="16"/>
        <v>Real Estate Debt</v>
      </c>
      <c r="AN38" s="69">
        <f t="shared" si="17"/>
        <v>0</v>
      </c>
      <c r="AO38" s="29"/>
    </row>
    <row r="39" spans="1:41" ht="12.75">
      <c r="A39" s="29"/>
      <c r="B39" s="18"/>
      <c r="C39" s="20"/>
      <c r="D39" s="39" t="str">
        <f>'Liability Detail'!D52</f>
        <v>Other Liabilities/Debt #3</v>
      </c>
      <c r="E39" s="42">
        <f>'Liability Detail'!F52</f>
        <v>0</v>
      </c>
      <c r="F39" s="41"/>
      <c r="G39" s="20"/>
      <c r="H39" s="42">
        <f>'Liability Detail'!I52</f>
        <v>0</v>
      </c>
      <c r="I39" s="41"/>
      <c r="J39" s="20"/>
      <c r="K39" s="42">
        <f>'Liability Detail'!L52</f>
        <v>0</v>
      </c>
      <c r="L39" s="41"/>
      <c r="M39" s="20"/>
      <c r="N39" s="42">
        <f>'Liability Detail'!O52</f>
        <v>0</v>
      </c>
      <c r="O39" s="41"/>
      <c r="P39" s="2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67">
        <f t="shared" si="14"/>
        <v>3</v>
      </c>
      <c r="AI39" s="62" t="str">
        <f t="shared" si="9"/>
        <v>Other Liabilities/Debt #3</v>
      </c>
      <c r="AJ39" s="61">
        <f t="shared" si="15"/>
        <v>0</v>
      </c>
      <c r="AK39" s="68">
        <f>AJ39*100+ROWS(AJ$31:AJ39)/1000</f>
        <v>0.009</v>
      </c>
      <c r="AL39" s="62">
        <v>9</v>
      </c>
      <c r="AM39" s="62" t="str">
        <f t="shared" si="16"/>
        <v>Taxes payable</v>
      </c>
      <c r="AN39" s="69">
        <f t="shared" si="17"/>
        <v>0</v>
      </c>
      <c r="AO39" s="29"/>
    </row>
    <row r="40" spans="1:41" ht="12.75">
      <c r="A40" s="29"/>
      <c r="B40" s="18"/>
      <c r="C40" s="20"/>
      <c r="D40" s="39" t="str">
        <f>'Liability Detail'!D57</f>
        <v>Other Liabilities/Debt #4</v>
      </c>
      <c r="E40" s="44">
        <f>'Liability Detail'!F57</f>
        <v>0</v>
      </c>
      <c r="F40" s="41">
        <f t="shared" si="10"/>
        <v>0</v>
      </c>
      <c r="G40" s="20"/>
      <c r="H40" s="44">
        <f>'Liability Detail'!I57</f>
        <v>0</v>
      </c>
      <c r="I40" s="41">
        <v>0</v>
      </c>
      <c r="J40" s="20"/>
      <c r="K40" s="44">
        <f>'Liability Detail'!L57</f>
        <v>0</v>
      </c>
      <c r="L40" s="41">
        <f t="shared" si="12"/>
        <v>0</v>
      </c>
      <c r="M40" s="20"/>
      <c r="N40" s="44">
        <f>'Liability Detail'!O57</f>
        <v>0</v>
      </c>
      <c r="O40" s="41">
        <f t="shared" si="13"/>
        <v>0</v>
      </c>
      <c r="P40" s="2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67">
        <f t="shared" si="14"/>
        <v>2</v>
      </c>
      <c r="AI40" s="62" t="str">
        <f t="shared" si="9"/>
        <v>Other Liabilities/Debt #4</v>
      </c>
      <c r="AJ40" s="61">
        <f t="shared" si="15"/>
        <v>0</v>
      </c>
      <c r="AK40" s="68">
        <f>AJ40*100+ROWS(AJ$31:AJ40)/1000</f>
        <v>0.01</v>
      </c>
      <c r="AL40" s="62">
        <v>10</v>
      </c>
      <c r="AM40" s="62" t="str">
        <f t="shared" si="16"/>
        <v>Credit Card Debt</v>
      </c>
      <c r="AN40" s="69">
        <f t="shared" si="17"/>
        <v>0</v>
      </c>
      <c r="AO40" s="29"/>
    </row>
    <row r="41" spans="1:41" ht="15.75" customHeight="1">
      <c r="A41" s="29"/>
      <c r="B41" s="18"/>
      <c r="C41" s="19" t="s">
        <v>14</v>
      </c>
      <c r="D41" s="20"/>
      <c r="E41" s="23">
        <f>SUM(E31:E40)</f>
        <v>1E-07</v>
      </c>
      <c r="F41" s="38"/>
      <c r="G41" s="20"/>
      <c r="H41" s="23">
        <f>SUM(H31:H40)</f>
        <v>1E-07</v>
      </c>
      <c r="I41" s="38"/>
      <c r="J41" s="20"/>
      <c r="K41" s="23">
        <f>SUM(K31:K40)</f>
        <v>1E-07</v>
      </c>
      <c r="L41" s="38"/>
      <c r="M41" s="20"/>
      <c r="N41" s="23">
        <f>SUM(N31:N40)</f>
        <v>1E-07</v>
      </c>
      <c r="O41" s="38"/>
      <c r="P41" s="2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62"/>
      <c r="AI41" s="62" t="s">
        <v>100</v>
      </c>
      <c r="AJ41" s="62"/>
      <c r="AK41" s="62"/>
      <c r="AL41" s="62"/>
      <c r="AM41" s="62"/>
      <c r="AN41" s="62"/>
      <c r="AO41" s="29"/>
    </row>
    <row r="42" spans="1:41" ht="13.5" thickBot="1">
      <c r="A42" s="29"/>
      <c r="B42" s="18"/>
      <c r="C42" s="20"/>
      <c r="D42" s="20"/>
      <c r="E42" s="20"/>
      <c r="F42" s="38"/>
      <c r="G42" s="20"/>
      <c r="H42" s="20"/>
      <c r="I42" s="38"/>
      <c r="J42" s="20"/>
      <c r="K42" s="20"/>
      <c r="L42" s="38"/>
      <c r="M42" s="20"/>
      <c r="N42" s="20"/>
      <c r="O42" s="38"/>
      <c r="P42" s="2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7.25" customHeight="1" thickBot="1">
      <c r="A43" s="29"/>
      <c r="B43" s="18"/>
      <c r="C43" s="7" t="s">
        <v>15</v>
      </c>
      <c r="D43" s="8"/>
      <c r="E43" s="9">
        <f>E28-E41</f>
        <v>9.9E-06</v>
      </c>
      <c r="F43" s="45"/>
      <c r="G43" s="8"/>
      <c r="H43" s="9">
        <f>H28-H41</f>
        <v>9.9E-06</v>
      </c>
      <c r="I43" s="45"/>
      <c r="J43" s="8"/>
      <c r="K43" s="9">
        <f>K28-K41</f>
        <v>9.9E-06</v>
      </c>
      <c r="L43" s="45"/>
      <c r="M43" s="8"/>
      <c r="N43" s="11">
        <f>N28-N41</f>
        <v>9.9E-06</v>
      </c>
      <c r="O43" s="38"/>
      <c r="P43" s="2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3.5" thickBot="1">
      <c r="A44" s="29"/>
      <c r="B44" s="26"/>
      <c r="C44" s="27"/>
      <c r="D44" s="27"/>
      <c r="E44" s="27"/>
      <c r="F44" s="46"/>
      <c r="G44" s="27"/>
      <c r="H44" s="27"/>
      <c r="I44" s="46"/>
      <c r="J44" s="27"/>
      <c r="K44" s="27"/>
      <c r="L44" s="46"/>
      <c r="M44" s="27"/>
      <c r="N44" s="27"/>
      <c r="O44" s="46"/>
      <c r="P44" s="2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</sheetData>
  <sheetProtection password="9C9F" sheet="1" objects="1" scenarios="1" formatColumns="0" formatRows="0"/>
  <mergeCells count="1">
    <mergeCell ref="B8:D8"/>
  </mergeCells>
  <conditionalFormatting sqref="I7:I8">
    <cfRule type="expression" priority="1" dxfId="0" stopIfTrue="1">
      <formula>$AP$10=3</formula>
    </cfRule>
  </conditionalFormatting>
  <hyperlinks>
    <hyperlink ref="D13" location="'Asset Detail'!D10" tooltip="Click to view detail" display="'Asset Detail'!D10"/>
    <hyperlink ref="D14" location="'Asset Detail'!D15" tooltip="Click to view detail" display="'Asset Detail'!D15"/>
    <hyperlink ref="D15" location="'Asset Detail'!D20" tooltip="Click to view detail" display="'Asset Detail'!D20"/>
    <hyperlink ref="D16" location="'Asset Detail'!D24" tooltip="Click to view detail" display="'Asset Detail'!D24"/>
    <hyperlink ref="D17" location="'Asset Detail'!D29" tooltip="Click to view detail" display="'Asset Detail'!D29"/>
    <hyperlink ref="D18" location="'Asset Detail'!D34" tooltip="Click to view detail" display="'Asset Detail'!D34"/>
    <hyperlink ref="D19" location="'Asset Detail'!D39" tooltip="Click to view detail" display="'Asset Detail'!D39"/>
    <hyperlink ref="D20" location="'Asset Detail'!D44" tooltip="Click to view detail" display="'Asset Detail'!D44"/>
    <hyperlink ref="D21" location="'Asset Detail'!D49" tooltip="Click to view detail" display="'Asset Detail'!D49"/>
    <hyperlink ref="D22" location="'Asset Detail'!D54" tooltip="Click to view detail" display="'Asset Detail'!D54"/>
    <hyperlink ref="D23" location="'Asset Detail'!D59" tooltip="Click to view detail" display="'Asset Detail'!D59"/>
    <hyperlink ref="D24" location="'Asset Detail'!D64" tooltip="Click to view detail" display="'Asset Detail'!D64"/>
    <hyperlink ref="D25" location="'Asset Detail'!D69" tooltip="Click to view detail" display="'Asset Detail'!D69"/>
    <hyperlink ref="D26" location="'Asset Detail'!D74" tooltip="Click to view detail" display="'Asset Detail'!D74"/>
    <hyperlink ref="D27" location="'Asset Detail'!D79" tooltip="Click to view detail" display="'Asset Detail'!D79"/>
    <hyperlink ref="D31" location="'Liability Detail'!D10" tooltip="Click to view detail" display="'Liability Detail'!D10"/>
    <hyperlink ref="D32" location="'Liability Detail'!D15" tooltip="Click to view detail" display="'Liability Detail'!D15"/>
    <hyperlink ref="D33" location="'Liability Detail'!D20" tooltip="Click to view detail" display="'Liability Detail'!D20"/>
    <hyperlink ref="D34" location="'Liability Detail'!D24" tooltip="Click to view detail" display="'Liability Detail'!D24"/>
    <hyperlink ref="D35" location="'Liability Detail'!D29" tooltip="Click to view detail" display="'Liability Detail'!D29"/>
    <hyperlink ref="D36" location="'Liability Detail'!D34" tooltip="Click to view detail" display="'Liability Detail'!D34"/>
    <hyperlink ref="D37" location="'Liability Detail'!D39" tooltip="Click to view detail" display="'Liability Detail'!D39"/>
    <hyperlink ref="D38" location="'Liability Detail'!D44" tooltip="D44" display="'Liability Detail'!D44"/>
    <hyperlink ref="D39" location="'Liability Detail'!D49" tooltip="Click to view detail" display="'Liability Detail'!D49"/>
    <hyperlink ref="D40" location="'Liability Detail'!D54" tooltip="Click to view detail" display="'Liability Detail'!D54"/>
  </hyperlinks>
  <printOptions/>
  <pageMargins left="0.5" right="0.5" top="0.5" bottom="0.5" header="0.5" footer="0.5"/>
  <pageSetup fitToHeight="1" fitToWidth="1" horizontalDpi="600" verticalDpi="600" orientation="landscape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D105"/>
  <sheetViews>
    <sheetView showGridLines="0" showRowColHeaders="0" showZeros="0" workbookViewId="0" topLeftCell="A1">
      <selection activeCell="F11" sqref="F11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9" customWidth="1"/>
    <col min="6" max="6" width="12.7109375" style="2" customWidth="1"/>
    <col min="7" max="7" width="6.57421875" style="2" customWidth="1"/>
    <col min="8" max="8" width="2.7109375" style="2" customWidth="1"/>
    <col min="9" max="9" width="12.7109375" style="2" customWidth="1"/>
    <col min="10" max="10" width="6.57421875" style="2" customWidth="1"/>
    <col min="11" max="11" width="2.7109375" style="73" hidden="1" customWidth="1"/>
    <col min="12" max="12" width="11.00390625" style="73" hidden="1" customWidth="1"/>
    <col min="13" max="13" width="6.57421875" style="73" hidden="1" customWidth="1"/>
    <col min="14" max="14" width="2.7109375" style="73" hidden="1" customWidth="1"/>
    <col min="15" max="15" width="11.00390625" style="73" hidden="1" customWidth="1"/>
    <col min="16" max="16" width="6.57421875" style="73" hidden="1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F1" s="29"/>
      <c r="G1" s="29"/>
      <c r="H1" s="29"/>
      <c r="I1" s="29"/>
      <c r="J1" s="29"/>
      <c r="K1" s="87"/>
      <c r="L1" s="87"/>
      <c r="M1" s="87"/>
      <c r="N1" s="87"/>
      <c r="O1" s="87"/>
      <c r="P1" s="87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F2" s="29"/>
      <c r="G2" s="29"/>
      <c r="H2" s="29"/>
      <c r="I2" s="29"/>
      <c r="J2" s="29"/>
      <c r="K2" s="87"/>
      <c r="L2" s="87"/>
      <c r="M2" s="87"/>
      <c r="N2" s="87"/>
      <c r="O2" s="87"/>
      <c r="P2" s="87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F3" s="29"/>
      <c r="G3" s="29"/>
      <c r="H3" s="29"/>
      <c r="I3" s="29"/>
      <c r="J3" s="29"/>
      <c r="K3" s="87"/>
      <c r="L3" s="87"/>
      <c r="M3" s="87"/>
      <c r="N3" s="87"/>
      <c r="O3" s="87"/>
      <c r="P3" s="87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F4" s="29"/>
      <c r="G4" s="29"/>
      <c r="H4" s="29"/>
      <c r="I4" s="29"/>
      <c r="J4" s="29"/>
      <c r="K4" s="87"/>
      <c r="L4" s="87"/>
      <c r="M4" s="87"/>
      <c r="N4" s="87"/>
      <c r="O4" s="87"/>
      <c r="P4" s="87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F5" s="29"/>
      <c r="G5" s="29"/>
      <c r="H5" s="29"/>
      <c r="I5" s="29"/>
      <c r="J5" s="29"/>
      <c r="K5" s="87"/>
      <c r="L5" s="87"/>
      <c r="M5" s="87"/>
      <c r="N5" s="87"/>
      <c r="O5" s="87"/>
      <c r="P5" s="87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F6" s="29"/>
      <c r="G6" s="29"/>
      <c r="H6" s="29"/>
      <c r="I6" s="29"/>
      <c r="J6" s="29"/>
      <c r="K6" s="87"/>
      <c r="L6" s="87"/>
      <c r="M6" s="87"/>
      <c r="N6" s="87"/>
      <c r="O6" s="87"/>
      <c r="P6" s="87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F7" s="32" t="str">
        <f>Summary!E10</f>
        <v>1H 2005</v>
      </c>
      <c r="G7" s="33"/>
      <c r="H7" s="29"/>
      <c r="I7" s="32" t="str">
        <f>Summary!H10</f>
        <v>2H 2005</v>
      </c>
      <c r="J7" s="33"/>
      <c r="K7" s="87"/>
      <c r="L7" s="32" t="str">
        <f>Summary!K10</f>
        <v>1H 2006</v>
      </c>
      <c r="M7" s="33"/>
      <c r="N7" s="87"/>
      <c r="O7" s="32" t="str">
        <f>Summary!N10</f>
        <v>2H 2006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86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88"/>
      <c r="L9" s="88"/>
      <c r="M9" s="88"/>
      <c r="N9" s="88"/>
      <c r="O9" s="88"/>
      <c r="P9" s="88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34</v>
      </c>
      <c r="E10" s="22"/>
      <c r="F10" s="5">
        <v>1E-05</v>
      </c>
      <c r="G10" s="22"/>
      <c r="H10" s="22"/>
      <c r="I10" s="5">
        <v>1E-05</v>
      </c>
      <c r="J10" s="22"/>
      <c r="K10" s="38"/>
      <c r="L10" s="5">
        <v>1E-05</v>
      </c>
      <c r="M10" s="38"/>
      <c r="N10" s="38"/>
      <c r="O10" s="5">
        <v>1E-05</v>
      </c>
      <c r="P10" s="88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35</v>
      </c>
      <c r="E11" s="22"/>
      <c r="F11" s="5"/>
      <c r="G11" s="22"/>
      <c r="H11" s="22"/>
      <c r="I11" s="5"/>
      <c r="J11" s="22"/>
      <c r="K11" s="38"/>
      <c r="L11" s="5"/>
      <c r="M11" s="38"/>
      <c r="N11" s="38"/>
      <c r="O11" s="5"/>
      <c r="P11" s="88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36</v>
      </c>
      <c r="E12" s="22"/>
      <c r="F12" s="5"/>
      <c r="G12" s="22"/>
      <c r="H12" s="22"/>
      <c r="I12" s="5"/>
      <c r="J12" s="22"/>
      <c r="K12" s="38"/>
      <c r="L12" s="5"/>
      <c r="M12" s="38"/>
      <c r="N12" s="38"/>
      <c r="O12" s="5"/>
      <c r="P12" s="88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0</v>
      </c>
      <c r="E13" s="19"/>
      <c r="F13" s="23">
        <f>SUM(F10:F12)</f>
        <v>1E-05</v>
      </c>
      <c r="G13" s="24">
        <f>F13/F$84</f>
        <v>1</v>
      </c>
      <c r="H13" s="20"/>
      <c r="I13" s="23">
        <f>SUM(I10:I12)</f>
        <v>1E-05</v>
      </c>
      <c r="J13" s="24">
        <f>I13/I$84</f>
        <v>1</v>
      </c>
      <c r="K13" s="88"/>
      <c r="L13" s="23">
        <f>SUM(L10:L12)</f>
        <v>1E-05</v>
      </c>
      <c r="M13" s="24">
        <f>IF(ISERROR(L13/L$84),0,L13/L$84)</f>
        <v>1</v>
      </c>
      <c r="N13" s="88"/>
      <c r="O13" s="23">
        <f>SUM(O10:O12)</f>
        <v>1E-05</v>
      </c>
      <c r="P13" s="24">
        <f>IF(ISERROR(O13/O$84),0,O13/O$84)</f>
        <v>1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88"/>
      <c r="L14" s="20"/>
      <c r="M14" s="88"/>
      <c r="N14" s="88"/>
      <c r="O14" s="20"/>
      <c r="P14" s="88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37</v>
      </c>
      <c r="E15" s="22"/>
      <c r="F15" s="5"/>
      <c r="G15" s="22"/>
      <c r="H15" s="22"/>
      <c r="I15" s="5"/>
      <c r="J15" s="22"/>
      <c r="K15" s="38"/>
      <c r="L15" s="5"/>
      <c r="M15" s="38"/>
      <c r="N15" s="38"/>
      <c r="O15" s="5"/>
      <c r="P15" s="38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38</v>
      </c>
      <c r="E16" s="22"/>
      <c r="F16" s="5"/>
      <c r="G16" s="22"/>
      <c r="H16" s="22"/>
      <c r="I16" s="5"/>
      <c r="J16" s="22"/>
      <c r="K16" s="38"/>
      <c r="L16" s="5"/>
      <c r="M16" s="38"/>
      <c r="N16" s="38"/>
      <c r="O16" s="5"/>
      <c r="P16" s="38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39</v>
      </c>
      <c r="E17" s="22"/>
      <c r="F17" s="5"/>
      <c r="G17" s="22"/>
      <c r="H17" s="22"/>
      <c r="I17" s="5"/>
      <c r="J17" s="22"/>
      <c r="K17" s="38"/>
      <c r="L17" s="5"/>
      <c r="M17" s="38"/>
      <c r="N17" s="38"/>
      <c r="O17" s="5"/>
      <c r="P17" s="38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</v>
      </c>
      <c r="E18" s="19"/>
      <c r="F18" s="23">
        <f>SUM(F15:F17)</f>
        <v>0</v>
      </c>
      <c r="G18" s="24">
        <f>F18/F$84</f>
        <v>0</v>
      </c>
      <c r="H18" s="20"/>
      <c r="I18" s="23">
        <f>SUM(I15:I17)</f>
        <v>0</v>
      </c>
      <c r="J18" s="24">
        <f>I18/I$84</f>
        <v>0</v>
      </c>
      <c r="K18" s="88"/>
      <c r="L18" s="23">
        <f>SUM(L15:L17)</f>
        <v>0</v>
      </c>
      <c r="M18" s="24">
        <f>IF(ISERROR(L18/L$84),0,L18/L$84)</f>
        <v>0</v>
      </c>
      <c r="N18" s="88"/>
      <c r="O18" s="23">
        <f>SUM(O15:O17)</f>
        <v>0</v>
      </c>
      <c r="P18" s="24">
        <f>IF(ISERROR(O18/O$84),0,O18/O$84)</f>
        <v>0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88"/>
      <c r="L19" s="20"/>
      <c r="M19" s="88"/>
      <c r="N19" s="88"/>
      <c r="O19" s="20"/>
      <c r="P19" s="88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40</v>
      </c>
      <c r="E20" s="22"/>
      <c r="F20" s="5"/>
      <c r="G20" s="22"/>
      <c r="H20" s="22"/>
      <c r="I20" s="5"/>
      <c r="J20" s="22"/>
      <c r="K20" s="38"/>
      <c r="L20" s="5"/>
      <c r="M20" s="38"/>
      <c r="N20" s="38"/>
      <c r="O20" s="5"/>
      <c r="P20" s="38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41</v>
      </c>
      <c r="E21" s="22"/>
      <c r="F21" s="5"/>
      <c r="G21" s="22"/>
      <c r="H21" s="22"/>
      <c r="I21" s="5"/>
      <c r="J21" s="22"/>
      <c r="K21" s="38"/>
      <c r="L21" s="5"/>
      <c r="M21" s="38"/>
      <c r="N21" s="38"/>
      <c r="O21" s="5"/>
      <c r="P21" s="38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2</v>
      </c>
      <c r="E22" s="19"/>
      <c r="F22" s="23">
        <f>SUM(F19:F21)</f>
        <v>0</v>
      </c>
      <c r="G22" s="24">
        <f>F22/F$84</f>
        <v>0</v>
      </c>
      <c r="H22" s="20"/>
      <c r="I22" s="23">
        <f>SUM(I19:I21)</f>
        <v>0</v>
      </c>
      <c r="J22" s="24">
        <f>I22/I$84</f>
        <v>0</v>
      </c>
      <c r="K22" s="88"/>
      <c r="L22" s="23">
        <f>SUM(L19:L21)</f>
        <v>0</v>
      </c>
      <c r="M22" s="24">
        <f>IF(ISERROR(L22/L$84),0,L22/L$84)</f>
        <v>0</v>
      </c>
      <c r="N22" s="88"/>
      <c r="O22" s="23">
        <f>SUM(O19:O21)</f>
        <v>0</v>
      </c>
      <c r="P22" s="24">
        <f>IF(ISERROR(O22/O$84),0,O22/O$84)</f>
        <v>0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88"/>
      <c r="L23" s="20"/>
      <c r="M23" s="88"/>
      <c r="N23" s="88"/>
      <c r="O23" s="20"/>
      <c r="P23" s="88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30</v>
      </c>
      <c r="E24" s="22"/>
      <c r="F24" s="5"/>
      <c r="G24" s="22"/>
      <c r="H24" s="22"/>
      <c r="I24" s="5"/>
      <c r="J24" s="22"/>
      <c r="K24" s="38"/>
      <c r="L24" s="5"/>
      <c r="M24" s="38"/>
      <c r="N24" s="38"/>
      <c r="O24" s="5"/>
      <c r="P24" s="38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31</v>
      </c>
      <c r="E25" s="22"/>
      <c r="F25" s="5"/>
      <c r="G25" s="22"/>
      <c r="H25" s="22"/>
      <c r="I25" s="5"/>
      <c r="J25" s="22"/>
      <c r="K25" s="38"/>
      <c r="L25" s="5"/>
      <c r="M25" s="38"/>
      <c r="N25" s="38"/>
      <c r="O25" s="5"/>
      <c r="P25" s="38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32</v>
      </c>
      <c r="E26" s="22"/>
      <c r="F26" s="5"/>
      <c r="G26" s="22"/>
      <c r="H26" s="22"/>
      <c r="I26" s="5"/>
      <c r="J26" s="22"/>
      <c r="K26" s="38"/>
      <c r="L26" s="5"/>
      <c r="M26" s="38"/>
      <c r="N26" s="38"/>
      <c r="O26" s="5"/>
      <c r="P26" s="38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63</v>
      </c>
      <c r="E27" s="19"/>
      <c r="F27" s="23">
        <f>SUM(F24:F26)</f>
        <v>0</v>
      </c>
      <c r="G27" s="24">
        <f>F27/F$84</f>
        <v>0</v>
      </c>
      <c r="H27" s="20"/>
      <c r="I27" s="23">
        <f>SUM(I24:I26)</f>
        <v>0</v>
      </c>
      <c r="J27" s="24">
        <f>I27/I$84</f>
        <v>0</v>
      </c>
      <c r="K27" s="88"/>
      <c r="L27" s="23">
        <f>SUM(L24:L26)</f>
        <v>0</v>
      </c>
      <c r="M27" s="24">
        <f>IF(ISERROR(L27/L$84),0,L27/L$84)</f>
        <v>0</v>
      </c>
      <c r="N27" s="88"/>
      <c r="O27" s="23">
        <f>SUM(O24:O26)</f>
        <v>0</v>
      </c>
      <c r="P27" s="24">
        <f>IF(ISERROR(O27/O$84),0,O27/O$84)</f>
        <v>0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88"/>
      <c r="L28" s="20"/>
      <c r="M28" s="88"/>
      <c r="N28" s="88"/>
      <c r="O28" s="20"/>
      <c r="P28" s="88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4" t="s">
        <v>42</v>
      </c>
      <c r="E29" s="22"/>
      <c r="F29" s="5"/>
      <c r="G29" s="22"/>
      <c r="H29" s="22"/>
      <c r="I29" s="5"/>
      <c r="J29" s="22"/>
      <c r="K29" s="38"/>
      <c r="L29" s="5"/>
      <c r="M29" s="38"/>
      <c r="N29" s="38"/>
      <c r="O29" s="5"/>
      <c r="P29" s="38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4" t="s">
        <v>43</v>
      </c>
      <c r="E30" s="22"/>
      <c r="F30" s="5"/>
      <c r="G30" s="22"/>
      <c r="H30" s="22"/>
      <c r="I30" s="5"/>
      <c r="J30" s="22"/>
      <c r="K30" s="38"/>
      <c r="L30" s="5"/>
      <c r="M30" s="38"/>
      <c r="N30" s="38"/>
      <c r="O30" s="5"/>
      <c r="P30" s="38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4" t="s">
        <v>44</v>
      </c>
      <c r="E31" s="22"/>
      <c r="F31" s="5"/>
      <c r="G31" s="22"/>
      <c r="H31" s="22"/>
      <c r="I31" s="5"/>
      <c r="J31" s="22"/>
      <c r="K31" s="38"/>
      <c r="L31" s="5"/>
      <c r="M31" s="38"/>
      <c r="N31" s="38"/>
      <c r="O31" s="5"/>
      <c r="P31" s="38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30" t="s">
        <v>64</v>
      </c>
      <c r="E32" s="19"/>
      <c r="F32" s="23">
        <f>SUM(F29:F31)</f>
        <v>0</v>
      </c>
      <c r="G32" s="24">
        <f>F32/F$84</f>
        <v>0</v>
      </c>
      <c r="H32" s="20"/>
      <c r="I32" s="23">
        <f>SUM(I29:I31)</f>
        <v>0</v>
      </c>
      <c r="J32" s="24">
        <f>I32/I$84</f>
        <v>0</v>
      </c>
      <c r="K32" s="88"/>
      <c r="L32" s="23">
        <f>SUM(L29:L31)</f>
        <v>0</v>
      </c>
      <c r="M32" s="24">
        <f>IF(ISERROR(L32/L$84),0,L32/L$84)</f>
        <v>0</v>
      </c>
      <c r="N32" s="88"/>
      <c r="O32" s="23">
        <f>SUM(O29:O31)</f>
        <v>0</v>
      </c>
      <c r="P32" s="24">
        <f>IF(ISERROR(O32/O$84),0,O32/O$84)</f>
        <v>0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88"/>
      <c r="L33" s="20"/>
      <c r="M33" s="88"/>
      <c r="N33" s="88"/>
      <c r="O33" s="20"/>
      <c r="P33" s="88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4" t="s">
        <v>45</v>
      </c>
      <c r="E34" s="22"/>
      <c r="F34" s="5"/>
      <c r="G34" s="22"/>
      <c r="H34" s="22"/>
      <c r="I34" s="5"/>
      <c r="J34" s="22"/>
      <c r="K34" s="38"/>
      <c r="L34" s="5"/>
      <c r="M34" s="38"/>
      <c r="N34" s="38"/>
      <c r="O34" s="5"/>
      <c r="P34" s="38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4" t="s">
        <v>46</v>
      </c>
      <c r="E35" s="22"/>
      <c r="F35" s="5"/>
      <c r="G35" s="22"/>
      <c r="H35" s="22"/>
      <c r="I35" s="5"/>
      <c r="J35" s="22"/>
      <c r="K35" s="38"/>
      <c r="L35" s="5"/>
      <c r="M35" s="38"/>
      <c r="N35" s="38"/>
      <c r="O35" s="5"/>
      <c r="P35" s="38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4" t="s">
        <v>47</v>
      </c>
      <c r="E36" s="22"/>
      <c r="F36" s="5"/>
      <c r="G36" s="22"/>
      <c r="H36" s="22"/>
      <c r="I36" s="5"/>
      <c r="J36" s="22"/>
      <c r="K36" s="38"/>
      <c r="L36" s="5"/>
      <c r="M36" s="38"/>
      <c r="N36" s="38"/>
      <c r="O36" s="5"/>
      <c r="P36" s="38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30" t="s">
        <v>65</v>
      </c>
      <c r="E37" s="19"/>
      <c r="F37" s="23">
        <f>SUM(F34:F36)</f>
        <v>0</v>
      </c>
      <c r="G37" s="24">
        <f>F37/F$84</f>
        <v>0</v>
      </c>
      <c r="H37" s="20"/>
      <c r="I37" s="23">
        <f>SUM(I34:I36)</f>
        <v>0</v>
      </c>
      <c r="J37" s="24">
        <f>I37/I$84</f>
        <v>0</v>
      </c>
      <c r="K37" s="88"/>
      <c r="L37" s="23">
        <f>SUM(L34:L36)</f>
        <v>0</v>
      </c>
      <c r="M37" s="24">
        <f>IF(ISERROR(L37/L$84),0,L37/L$84)</f>
        <v>0</v>
      </c>
      <c r="N37" s="88"/>
      <c r="O37" s="23">
        <f>SUM(O34:O36)</f>
        <v>0</v>
      </c>
      <c r="P37" s="24">
        <f>IF(ISERROR(O37/O$84),0,O37/O$84)</f>
        <v>0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88"/>
      <c r="L38" s="20"/>
      <c r="M38" s="88"/>
      <c r="N38" s="88"/>
      <c r="O38" s="20"/>
      <c r="P38" s="88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4" t="s">
        <v>48</v>
      </c>
      <c r="E39" s="22"/>
      <c r="F39" s="5"/>
      <c r="G39" s="22"/>
      <c r="H39" s="22"/>
      <c r="I39" s="5"/>
      <c r="J39" s="22"/>
      <c r="K39" s="38"/>
      <c r="L39" s="5"/>
      <c r="M39" s="38"/>
      <c r="N39" s="38"/>
      <c r="O39" s="5"/>
      <c r="P39" s="38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4" t="s">
        <v>49</v>
      </c>
      <c r="E40" s="22"/>
      <c r="F40" s="5"/>
      <c r="G40" s="22"/>
      <c r="H40" s="22"/>
      <c r="I40" s="5"/>
      <c r="J40" s="22"/>
      <c r="K40" s="38"/>
      <c r="L40" s="5"/>
      <c r="M40" s="38"/>
      <c r="N40" s="38"/>
      <c r="O40" s="5"/>
      <c r="P40" s="38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4" t="s">
        <v>50</v>
      </c>
      <c r="E41" s="22"/>
      <c r="F41" s="5"/>
      <c r="G41" s="22"/>
      <c r="H41" s="22"/>
      <c r="I41" s="5"/>
      <c r="J41" s="22"/>
      <c r="K41" s="38"/>
      <c r="L41" s="5"/>
      <c r="M41" s="38"/>
      <c r="N41" s="38"/>
      <c r="O41" s="5"/>
      <c r="P41" s="38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30" t="s">
        <v>66</v>
      </c>
      <c r="E42" s="19"/>
      <c r="F42" s="23">
        <f>SUM(F39:F41)</f>
        <v>0</v>
      </c>
      <c r="G42" s="24">
        <f>F42/F$84</f>
        <v>0</v>
      </c>
      <c r="H42" s="20"/>
      <c r="I42" s="23">
        <f>SUM(I39:I41)</f>
        <v>0</v>
      </c>
      <c r="J42" s="24">
        <f>I42/I$84</f>
        <v>0</v>
      </c>
      <c r="K42" s="88"/>
      <c r="L42" s="23">
        <f>SUM(L39:L41)</f>
        <v>0</v>
      </c>
      <c r="M42" s="24">
        <f>IF(ISERROR(L42/L$84),0,L42/L$84)</f>
        <v>0</v>
      </c>
      <c r="N42" s="88"/>
      <c r="O42" s="23">
        <f>SUM(O39:O41)</f>
        <v>0</v>
      </c>
      <c r="P42" s="24">
        <f>IF(ISERROR(O42/O$84),0,O42/O$84)</f>
        <v>0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88"/>
      <c r="L43" s="20"/>
      <c r="M43" s="88"/>
      <c r="N43" s="88"/>
      <c r="O43" s="20"/>
      <c r="P43" s="88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4" t="s">
        <v>51</v>
      </c>
      <c r="E44" s="22"/>
      <c r="F44" s="5"/>
      <c r="G44" s="22"/>
      <c r="H44" s="22"/>
      <c r="I44" s="5"/>
      <c r="J44" s="22"/>
      <c r="K44" s="38"/>
      <c r="L44" s="5"/>
      <c r="M44" s="38"/>
      <c r="N44" s="38"/>
      <c r="O44" s="5"/>
      <c r="P44" s="38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4" t="s">
        <v>52</v>
      </c>
      <c r="E45" s="22"/>
      <c r="F45" s="5"/>
      <c r="G45" s="22"/>
      <c r="H45" s="22"/>
      <c r="I45" s="5"/>
      <c r="J45" s="22"/>
      <c r="K45" s="38"/>
      <c r="L45" s="5"/>
      <c r="M45" s="38"/>
      <c r="N45" s="38"/>
      <c r="O45" s="5"/>
      <c r="P45" s="38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4" t="s">
        <v>53</v>
      </c>
      <c r="E46" s="22"/>
      <c r="F46" s="5"/>
      <c r="G46" s="22"/>
      <c r="H46" s="22"/>
      <c r="I46" s="5"/>
      <c r="J46" s="22"/>
      <c r="K46" s="38"/>
      <c r="L46" s="5"/>
      <c r="M46" s="38"/>
      <c r="N46" s="38"/>
      <c r="O46" s="5"/>
      <c r="P46" s="38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30" t="s">
        <v>7</v>
      </c>
      <c r="E47" s="19"/>
      <c r="F47" s="23">
        <f>SUM(F44:F46)</f>
        <v>0</v>
      </c>
      <c r="G47" s="24">
        <f>F47/F$84</f>
        <v>0</v>
      </c>
      <c r="H47" s="20"/>
      <c r="I47" s="23">
        <f>SUM(I44:I46)</f>
        <v>0</v>
      </c>
      <c r="J47" s="24">
        <f>I47/I$84</f>
        <v>0</v>
      </c>
      <c r="K47" s="88"/>
      <c r="L47" s="23">
        <f>SUM(L44:L46)</f>
        <v>0</v>
      </c>
      <c r="M47" s="24">
        <f>IF(ISERROR(L47/L$84),0,L47/L$84)</f>
        <v>0</v>
      </c>
      <c r="N47" s="88"/>
      <c r="O47" s="23">
        <f>SUM(O44:O46)</f>
        <v>0</v>
      </c>
      <c r="P47" s="24">
        <f>IF(ISERROR(O47/O$84),0,O47/O$84)</f>
        <v>0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88"/>
      <c r="L48" s="20"/>
      <c r="M48" s="88"/>
      <c r="N48" s="88"/>
      <c r="O48" s="20"/>
      <c r="P48" s="88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4" t="s">
        <v>54</v>
      </c>
      <c r="E49" s="22"/>
      <c r="F49" s="5"/>
      <c r="G49" s="22"/>
      <c r="H49" s="22"/>
      <c r="I49" s="5"/>
      <c r="J49" s="22"/>
      <c r="K49" s="38"/>
      <c r="L49" s="5"/>
      <c r="M49" s="38"/>
      <c r="N49" s="38"/>
      <c r="O49" s="5"/>
      <c r="P49" s="38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4" t="s">
        <v>55</v>
      </c>
      <c r="E50" s="22"/>
      <c r="F50" s="5"/>
      <c r="G50" s="22"/>
      <c r="H50" s="22"/>
      <c r="I50" s="5"/>
      <c r="J50" s="22"/>
      <c r="K50" s="38"/>
      <c r="L50" s="5"/>
      <c r="M50" s="38"/>
      <c r="N50" s="38"/>
      <c r="O50" s="5"/>
      <c r="P50" s="38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4" t="s">
        <v>56</v>
      </c>
      <c r="E51" s="22"/>
      <c r="F51" s="5"/>
      <c r="G51" s="22"/>
      <c r="H51" s="22"/>
      <c r="I51" s="5"/>
      <c r="J51" s="22"/>
      <c r="K51" s="38"/>
      <c r="L51" s="5"/>
      <c r="M51" s="38"/>
      <c r="N51" s="38"/>
      <c r="O51" s="5"/>
      <c r="P51" s="38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30" t="s">
        <v>8</v>
      </c>
      <c r="E52" s="19"/>
      <c r="F52" s="23">
        <f>SUM(F49:F51)</f>
        <v>0</v>
      </c>
      <c r="G52" s="24">
        <f>F52/F$84</f>
        <v>0</v>
      </c>
      <c r="H52" s="20"/>
      <c r="I52" s="23">
        <f>SUM(I49:I51)</f>
        <v>0</v>
      </c>
      <c r="J52" s="24">
        <f>I52/I$84</f>
        <v>0</v>
      </c>
      <c r="K52" s="88"/>
      <c r="L52" s="23">
        <f>SUM(L49:L51)</f>
        <v>0</v>
      </c>
      <c r="M52" s="24">
        <f>IF(ISERROR(L52/L$84),0,L52/L$84)</f>
        <v>0</v>
      </c>
      <c r="N52" s="88"/>
      <c r="O52" s="23">
        <f>SUM(O49:O51)</f>
        <v>0</v>
      </c>
      <c r="P52" s="24">
        <f>IF(ISERROR(O52/O$84),0,O52/O$84)</f>
        <v>0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88"/>
      <c r="L53" s="20"/>
      <c r="M53" s="88"/>
      <c r="N53" s="88"/>
      <c r="O53" s="20"/>
      <c r="P53" s="88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4" t="s">
        <v>57</v>
      </c>
      <c r="E54" s="22"/>
      <c r="F54" s="5"/>
      <c r="G54" s="22"/>
      <c r="H54" s="22"/>
      <c r="I54" s="5"/>
      <c r="J54" s="22"/>
      <c r="K54" s="38"/>
      <c r="L54" s="5"/>
      <c r="M54" s="38"/>
      <c r="N54" s="38"/>
      <c r="O54" s="5"/>
      <c r="P54" s="38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4" t="s">
        <v>58</v>
      </c>
      <c r="E55" s="22"/>
      <c r="F55" s="5"/>
      <c r="G55" s="22"/>
      <c r="H55" s="22"/>
      <c r="I55" s="5"/>
      <c r="J55" s="22"/>
      <c r="K55" s="38"/>
      <c r="L55" s="5"/>
      <c r="M55" s="38"/>
      <c r="N55" s="38"/>
      <c r="O55" s="5"/>
      <c r="P55" s="38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4" t="s">
        <v>59</v>
      </c>
      <c r="E56" s="22"/>
      <c r="F56" s="5"/>
      <c r="G56" s="22"/>
      <c r="H56" s="22"/>
      <c r="I56" s="5"/>
      <c r="J56" s="22"/>
      <c r="K56" s="38"/>
      <c r="L56" s="5"/>
      <c r="M56" s="38"/>
      <c r="N56" s="38"/>
      <c r="O56" s="5"/>
      <c r="P56" s="38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30" t="s">
        <v>9</v>
      </c>
      <c r="E57" s="19"/>
      <c r="F57" s="23">
        <f>SUM(F54:F56)</f>
        <v>0</v>
      </c>
      <c r="G57" s="24">
        <f>F57/F$84</f>
        <v>0</v>
      </c>
      <c r="H57" s="20"/>
      <c r="I57" s="23">
        <f>SUM(I54:I56)</f>
        <v>0</v>
      </c>
      <c r="J57" s="24">
        <f>I57/I$84</f>
        <v>0</v>
      </c>
      <c r="K57" s="88"/>
      <c r="L57" s="23">
        <f>SUM(L54:L56)</f>
        <v>0</v>
      </c>
      <c r="M57" s="24">
        <f>IF(ISERROR(L57/L$84),0,L57/L$84)</f>
        <v>0</v>
      </c>
      <c r="N57" s="88"/>
      <c r="O57" s="23">
        <f>SUM(O54:O56)</f>
        <v>0</v>
      </c>
      <c r="P57" s="24">
        <f>IF(ISERROR(O57/O$84),0,O57/O$84)</f>
        <v>0</v>
      </c>
      <c r="Q57" s="21"/>
      <c r="R57" s="29"/>
      <c r="S57" s="29"/>
      <c r="T57" s="29"/>
      <c r="U57" s="29"/>
      <c r="V57" s="29"/>
    </row>
    <row r="58" spans="1:22" ht="12.75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88"/>
      <c r="L58" s="20"/>
      <c r="M58" s="88"/>
      <c r="N58" s="88"/>
      <c r="O58" s="20"/>
      <c r="P58" s="88"/>
      <c r="Q58" s="21"/>
      <c r="R58" s="29"/>
      <c r="S58" s="29"/>
      <c r="T58" s="29"/>
      <c r="U58" s="29"/>
      <c r="V58" s="29"/>
    </row>
    <row r="59" spans="1:22" ht="12.75">
      <c r="A59" s="29"/>
      <c r="B59" s="18"/>
      <c r="C59" s="20"/>
      <c r="D59" s="4" t="s">
        <v>60</v>
      </c>
      <c r="E59" s="22"/>
      <c r="F59" s="5"/>
      <c r="G59" s="22"/>
      <c r="H59" s="22"/>
      <c r="I59" s="5"/>
      <c r="J59" s="22"/>
      <c r="K59" s="38"/>
      <c r="L59" s="5"/>
      <c r="M59" s="38"/>
      <c r="N59" s="38"/>
      <c r="O59" s="5"/>
      <c r="P59" s="38"/>
      <c r="Q59" s="21"/>
      <c r="R59" s="29"/>
      <c r="S59" s="29"/>
      <c r="T59" s="29"/>
      <c r="U59" s="29"/>
      <c r="V59" s="29"/>
    </row>
    <row r="60" spans="1:22" ht="12.75">
      <c r="A60" s="29"/>
      <c r="B60" s="18"/>
      <c r="C60" s="20"/>
      <c r="D60" s="4" t="s">
        <v>61</v>
      </c>
      <c r="E60" s="22"/>
      <c r="F60" s="5"/>
      <c r="G60" s="22"/>
      <c r="H60" s="22"/>
      <c r="I60" s="5"/>
      <c r="J60" s="22"/>
      <c r="K60" s="38"/>
      <c r="L60" s="5"/>
      <c r="M60" s="38"/>
      <c r="N60" s="38"/>
      <c r="O60" s="5"/>
      <c r="P60" s="38"/>
      <c r="Q60" s="21"/>
      <c r="R60" s="29"/>
      <c r="S60" s="29"/>
      <c r="T60" s="29"/>
      <c r="U60" s="29"/>
      <c r="V60" s="29"/>
    </row>
    <row r="61" spans="1:22" ht="12.75">
      <c r="A61" s="29"/>
      <c r="B61" s="18"/>
      <c r="C61" s="20"/>
      <c r="D61" s="4" t="s">
        <v>62</v>
      </c>
      <c r="E61" s="22"/>
      <c r="F61" s="5"/>
      <c r="G61" s="22"/>
      <c r="H61" s="22"/>
      <c r="I61" s="5"/>
      <c r="J61" s="22"/>
      <c r="K61" s="38"/>
      <c r="L61" s="5"/>
      <c r="M61" s="38"/>
      <c r="N61" s="38"/>
      <c r="O61" s="5"/>
      <c r="P61" s="38"/>
      <c r="Q61" s="21"/>
      <c r="R61" s="29"/>
      <c r="S61" s="29"/>
      <c r="T61" s="29"/>
      <c r="U61" s="29"/>
      <c r="V61" s="29"/>
    </row>
    <row r="62" spans="1:22" ht="12.75">
      <c r="A62" s="29"/>
      <c r="B62" s="18"/>
      <c r="C62" s="20"/>
      <c r="D62" s="30" t="s">
        <v>10</v>
      </c>
      <c r="E62" s="19"/>
      <c r="F62" s="23">
        <f>SUM(F59:F61)</f>
        <v>0</v>
      </c>
      <c r="G62" s="24">
        <f>F62/F$84</f>
        <v>0</v>
      </c>
      <c r="H62" s="20"/>
      <c r="I62" s="23">
        <f>SUM(I59:I61)</f>
        <v>0</v>
      </c>
      <c r="J62" s="24">
        <f>I62/I$84</f>
        <v>0</v>
      </c>
      <c r="K62" s="88"/>
      <c r="L62" s="23">
        <f>SUM(L59:L61)</f>
        <v>0</v>
      </c>
      <c r="M62" s="24">
        <f>IF(ISERROR(L62/L$84),0,L62/L$84)</f>
        <v>0</v>
      </c>
      <c r="N62" s="88"/>
      <c r="O62" s="23">
        <f>SUM(O59:O61)</f>
        <v>0</v>
      </c>
      <c r="P62" s="24">
        <f>IF(ISERROR(O62/O$84),0,O62/O$84)</f>
        <v>0</v>
      </c>
      <c r="Q62" s="21"/>
      <c r="R62" s="29"/>
      <c r="S62" s="29"/>
      <c r="T62" s="29"/>
      <c r="U62" s="29"/>
      <c r="V62" s="29"/>
    </row>
    <row r="63" spans="1:22" ht="12.75">
      <c r="A63" s="29"/>
      <c r="B63" s="18"/>
      <c r="C63" s="20"/>
      <c r="D63" s="19"/>
      <c r="E63" s="19"/>
      <c r="F63" s="20"/>
      <c r="G63" s="20"/>
      <c r="H63" s="20"/>
      <c r="I63" s="20"/>
      <c r="J63" s="20"/>
      <c r="K63" s="88"/>
      <c r="L63" s="20"/>
      <c r="M63" s="88"/>
      <c r="N63" s="88"/>
      <c r="O63" s="20"/>
      <c r="P63" s="88"/>
      <c r="Q63" s="21"/>
      <c r="R63" s="29"/>
      <c r="S63" s="29"/>
      <c r="T63" s="29"/>
      <c r="U63" s="29"/>
      <c r="V63" s="29"/>
    </row>
    <row r="64" spans="1:22" ht="12.75">
      <c r="A64" s="29"/>
      <c r="B64" s="18"/>
      <c r="C64" s="20"/>
      <c r="D64" s="4" t="s">
        <v>33</v>
      </c>
      <c r="E64" s="22"/>
      <c r="F64" s="5"/>
      <c r="G64" s="22"/>
      <c r="H64" s="22"/>
      <c r="I64" s="5"/>
      <c r="J64" s="22"/>
      <c r="K64" s="38"/>
      <c r="L64" s="5"/>
      <c r="M64" s="38"/>
      <c r="N64" s="38"/>
      <c r="O64" s="5"/>
      <c r="P64" s="38"/>
      <c r="Q64" s="21"/>
      <c r="R64" s="29"/>
      <c r="S64" s="29"/>
      <c r="T64" s="29"/>
      <c r="U64" s="29"/>
      <c r="V64" s="29"/>
    </row>
    <row r="65" spans="1:22" ht="12.75">
      <c r="A65" s="29"/>
      <c r="B65" s="18"/>
      <c r="C65" s="20"/>
      <c r="D65" s="4" t="s">
        <v>33</v>
      </c>
      <c r="E65" s="22"/>
      <c r="F65" s="5"/>
      <c r="G65" s="22"/>
      <c r="H65" s="22"/>
      <c r="I65" s="5"/>
      <c r="J65" s="22"/>
      <c r="K65" s="38"/>
      <c r="L65" s="5"/>
      <c r="M65" s="38"/>
      <c r="N65" s="38"/>
      <c r="O65" s="5"/>
      <c r="P65" s="38"/>
      <c r="Q65" s="21"/>
      <c r="R65" s="29"/>
      <c r="S65" s="29"/>
      <c r="T65" s="29"/>
      <c r="U65" s="29"/>
      <c r="V65" s="29"/>
    </row>
    <row r="66" spans="1:22" ht="12.75">
      <c r="A66" s="29"/>
      <c r="B66" s="18"/>
      <c r="C66" s="20"/>
      <c r="D66" s="4" t="s">
        <v>33</v>
      </c>
      <c r="E66" s="22"/>
      <c r="F66" s="5"/>
      <c r="G66" s="22"/>
      <c r="H66" s="22"/>
      <c r="I66" s="5"/>
      <c r="J66" s="22"/>
      <c r="K66" s="38"/>
      <c r="L66" s="5"/>
      <c r="M66" s="38"/>
      <c r="N66" s="38"/>
      <c r="O66" s="5"/>
      <c r="P66" s="38"/>
      <c r="Q66" s="21"/>
      <c r="R66" s="29"/>
      <c r="S66" s="29"/>
      <c r="T66" s="29"/>
      <c r="U66" s="29"/>
      <c r="V66" s="29"/>
    </row>
    <row r="67" spans="1:22" ht="12.75">
      <c r="A67" s="29"/>
      <c r="B67" s="18"/>
      <c r="C67" s="20"/>
      <c r="D67" s="30" t="s">
        <v>3</v>
      </c>
      <c r="E67" s="19"/>
      <c r="F67" s="23">
        <f>SUM(F64:F66)</f>
        <v>0</v>
      </c>
      <c r="G67" s="24">
        <f>F67/F$84</f>
        <v>0</v>
      </c>
      <c r="H67" s="20"/>
      <c r="I67" s="23">
        <f>SUM(I64:I66)</f>
        <v>0</v>
      </c>
      <c r="J67" s="24">
        <f>I67/I$84</f>
        <v>0</v>
      </c>
      <c r="K67" s="88"/>
      <c r="L67" s="23">
        <f>SUM(L64:L66)</f>
        <v>0</v>
      </c>
      <c r="M67" s="24">
        <f>IF(ISERROR(L67/L$84),0,L67/L$84)</f>
        <v>0</v>
      </c>
      <c r="N67" s="88"/>
      <c r="O67" s="23">
        <f>SUM(O64:O66)</f>
        <v>0</v>
      </c>
      <c r="P67" s="24">
        <f>IF(ISERROR(O67/O$84),0,O67/O$84)</f>
        <v>0</v>
      </c>
      <c r="Q67" s="21"/>
      <c r="R67" s="29"/>
      <c r="S67" s="29"/>
      <c r="T67" s="29"/>
      <c r="U67" s="29"/>
      <c r="V67" s="29"/>
    </row>
    <row r="68" spans="1:22" ht="12.75">
      <c r="A68" s="29"/>
      <c r="B68" s="18"/>
      <c r="C68" s="20"/>
      <c r="D68" s="19"/>
      <c r="E68" s="19"/>
      <c r="F68" s="20"/>
      <c r="G68" s="20"/>
      <c r="H68" s="20"/>
      <c r="I68" s="20"/>
      <c r="J68" s="20"/>
      <c r="K68" s="88"/>
      <c r="L68" s="20"/>
      <c r="M68" s="88"/>
      <c r="N68" s="88"/>
      <c r="O68" s="20"/>
      <c r="P68" s="88"/>
      <c r="Q68" s="21"/>
      <c r="R68" s="29"/>
      <c r="S68" s="29"/>
      <c r="T68" s="29"/>
      <c r="U68" s="29"/>
      <c r="V68" s="29"/>
    </row>
    <row r="69" spans="1:22" ht="12.75">
      <c r="A69" s="29"/>
      <c r="B69" s="18"/>
      <c r="C69" s="20"/>
      <c r="D69" s="4" t="s">
        <v>33</v>
      </c>
      <c r="E69" s="22"/>
      <c r="F69" s="5"/>
      <c r="G69" s="22"/>
      <c r="H69" s="22"/>
      <c r="I69" s="5"/>
      <c r="J69" s="22"/>
      <c r="K69" s="38"/>
      <c r="L69" s="5"/>
      <c r="M69" s="38"/>
      <c r="N69" s="38"/>
      <c r="O69" s="5"/>
      <c r="P69" s="38"/>
      <c r="Q69" s="21"/>
      <c r="R69" s="29"/>
      <c r="S69" s="29"/>
      <c r="T69" s="29"/>
      <c r="U69" s="29"/>
      <c r="V69" s="29"/>
    </row>
    <row r="70" spans="1:22" ht="12.75">
      <c r="A70" s="29"/>
      <c r="B70" s="18"/>
      <c r="C70" s="20"/>
      <c r="D70" s="4" t="s">
        <v>33</v>
      </c>
      <c r="E70" s="22"/>
      <c r="F70" s="5"/>
      <c r="G70" s="22"/>
      <c r="H70" s="22"/>
      <c r="I70" s="5"/>
      <c r="J70" s="22"/>
      <c r="K70" s="38"/>
      <c r="L70" s="5"/>
      <c r="M70" s="38"/>
      <c r="N70" s="38"/>
      <c r="O70" s="5"/>
      <c r="P70" s="38"/>
      <c r="Q70" s="21"/>
      <c r="R70" s="29"/>
      <c r="S70" s="29"/>
      <c r="T70" s="29"/>
      <c r="U70" s="29"/>
      <c r="V70" s="29"/>
    </row>
    <row r="71" spans="1:22" ht="12.75">
      <c r="A71" s="29"/>
      <c r="B71" s="18"/>
      <c r="C71" s="20"/>
      <c r="D71" s="4" t="s">
        <v>33</v>
      </c>
      <c r="E71" s="22"/>
      <c r="F71" s="5"/>
      <c r="G71" s="22"/>
      <c r="H71" s="22"/>
      <c r="I71" s="5"/>
      <c r="J71" s="22"/>
      <c r="K71" s="38"/>
      <c r="L71" s="5"/>
      <c r="M71" s="38"/>
      <c r="N71" s="38"/>
      <c r="O71" s="5"/>
      <c r="P71" s="38"/>
      <c r="Q71" s="21"/>
      <c r="R71" s="29"/>
      <c r="S71" s="29"/>
      <c r="T71" s="29"/>
      <c r="U71" s="29"/>
      <c r="V71" s="29"/>
    </row>
    <row r="72" spans="1:22" ht="12.75">
      <c r="A72" s="29"/>
      <c r="B72" s="18"/>
      <c r="C72" s="20"/>
      <c r="D72" s="30" t="s">
        <v>4</v>
      </c>
      <c r="E72" s="19"/>
      <c r="F72" s="23">
        <f>SUM(F69:F71)</f>
        <v>0</v>
      </c>
      <c r="G72" s="24">
        <f>F72/F$84</f>
        <v>0</v>
      </c>
      <c r="H72" s="20"/>
      <c r="I72" s="23">
        <f>SUM(I69:I71)</f>
        <v>0</v>
      </c>
      <c r="J72" s="24">
        <f>I72/I$84</f>
        <v>0</v>
      </c>
      <c r="K72" s="88"/>
      <c r="L72" s="23">
        <f>SUM(L69:L71)</f>
        <v>0</v>
      </c>
      <c r="M72" s="24">
        <f>IF(ISERROR(L72/L$84),0,L72/L$84)</f>
        <v>0</v>
      </c>
      <c r="N72" s="88"/>
      <c r="O72" s="23">
        <f>SUM(O69:O71)</f>
        <v>0</v>
      </c>
      <c r="P72" s="24">
        <f>IF(ISERROR(O72/O$84),0,O72/O$84)</f>
        <v>0</v>
      </c>
      <c r="Q72" s="21"/>
      <c r="R72" s="29"/>
      <c r="S72" s="29"/>
      <c r="T72" s="29"/>
      <c r="U72" s="29"/>
      <c r="V72" s="29"/>
    </row>
    <row r="73" spans="1:22" ht="12.75">
      <c r="A73" s="29"/>
      <c r="B73" s="18"/>
      <c r="C73" s="20"/>
      <c r="D73" s="19"/>
      <c r="E73" s="19"/>
      <c r="F73" s="20"/>
      <c r="G73" s="20"/>
      <c r="H73" s="20"/>
      <c r="I73" s="20"/>
      <c r="J73" s="20"/>
      <c r="K73" s="88"/>
      <c r="L73" s="20"/>
      <c r="M73" s="88"/>
      <c r="N73" s="88"/>
      <c r="O73" s="20"/>
      <c r="P73" s="88"/>
      <c r="Q73" s="21"/>
      <c r="R73" s="29"/>
      <c r="S73" s="29"/>
      <c r="T73" s="29"/>
      <c r="U73" s="29"/>
      <c r="V73" s="29"/>
    </row>
    <row r="74" spans="1:22" ht="12.75">
      <c r="A74" s="29"/>
      <c r="B74" s="18"/>
      <c r="C74" s="20"/>
      <c r="D74" s="4" t="s">
        <v>33</v>
      </c>
      <c r="E74" s="22"/>
      <c r="F74" s="5"/>
      <c r="G74" s="22"/>
      <c r="H74" s="22"/>
      <c r="I74" s="5"/>
      <c r="J74" s="22"/>
      <c r="K74" s="38"/>
      <c r="L74" s="5"/>
      <c r="M74" s="38"/>
      <c r="N74" s="38"/>
      <c r="O74" s="5"/>
      <c r="P74" s="38"/>
      <c r="Q74" s="21"/>
      <c r="R74" s="29"/>
      <c r="S74" s="29"/>
      <c r="T74" s="29"/>
      <c r="U74" s="29"/>
      <c r="V74" s="29"/>
    </row>
    <row r="75" spans="1:22" ht="12.75">
      <c r="A75" s="29"/>
      <c r="B75" s="18"/>
      <c r="C75" s="20"/>
      <c r="D75" s="4" t="s">
        <v>33</v>
      </c>
      <c r="E75" s="22"/>
      <c r="F75" s="5"/>
      <c r="G75" s="22"/>
      <c r="H75" s="22"/>
      <c r="I75" s="5"/>
      <c r="J75" s="22"/>
      <c r="K75" s="38"/>
      <c r="L75" s="5"/>
      <c r="M75" s="38"/>
      <c r="N75" s="38"/>
      <c r="O75" s="5"/>
      <c r="P75" s="38"/>
      <c r="Q75" s="21"/>
      <c r="R75" s="29"/>
      <c r="S75" s="29"/>
      <c r="T75" s="29"/>
      <c r="U75" s="29"/>
      <c r="V75" s="29"/>
    </row>
    <row r="76" spans="1:22" ht="12.75">
      <c r="A76" s="29"/>
      <c r="B76" s="18"/>
      <c r="C76" s="20"/>
      <c r="D76" s="4" t="s">
        <v>33</v>
      </c>
      <c r="E76" s="22"/>
      <c r="F76" s="5"/>
      <c r="G76" s="22"/>
      <c r="H76" s="22"/>
      <c r="I76" s="5"/>
      <c r="J76" s="22"/>
      <c r="K76" s="38"/>
      <c r="L76" s="5"/>
      <c r="M76" s="38"/>
      <c r="N76" s="38"/>
      <c r="O76" s="5"/>
      <c r="P76" s="38"/>
      <c r="Q76" s="21"/>
      <c r="R76" s="29"/>
      <c r="S76" s="29"/>
      <c r="T76" s="29"/>
      <c r="U76" s="29"/>
      <c r="V76" s="29"/>
    </row>
    <row r="77" spans="1:22" ht="12.75">
      <c r="A77" s="29"/>
      <c r="B77" s="18"/>
      <c r="C77" s="20"/>
      <c r="D77" s="30" t="s">
        <v>5</v>
      </c>
      <c r="E77" s="19"/>
      <c r="F77" s="23">
        <f>SUM(F74:F76)</f>
        <v>0</v>
      </c>
      <c r="G77" s="24">
        <f>F77/F$84</f>
        <v>0</v>
      </c>
      <c r="H77" s="20"/>
      <c r="I77" s="23">
        <f>SUM(I74:I76)</f>
        <v>0</v>
      </c>
      <c r="J77" s="24">
        <f>I77/I$84</f>
        <v>0</v>
      </c>
      <c r="K77" s="88"/>
      <c r="L77" s="23">
        <f>SUM(L74:L76)</f>
        <v>0</v>
      </c>
      <c r="M77" s="24">
        <f>IF(ISERROR(L77/L$84),0,L77/L$84)</f>
        <v>0</v>
      </c>
      <c r="N77" s="88"/>
      <c r="O77" s="23">
        <f>SUM(O74:O76)</f>
        <v>0</v>
      </c>
      <c r="P77" s="24">
        <f>IF(ISERROR(O77/O$84),0,O77/O$84)</f>
        <v>0</v>
      </c>
      <c r="Q77" s="21"/>
      <c r="R77" s="29"/>
      <c r="S77" s="29"/>
      <c r="T77" s="29"/>
      <c r="U77" s="29"/>
      <c r="V77" s="29"/>
    </row>
    <row r="78" spans="1:22" ht="12.75">
      <c r="A78" s="29"/>
      <c r="B78" s="18"/>
      <c r="C78" s="20"/>
      <c r="D78" s="19"/>
      <c r="E78" s="19"/>
      <c r="F78" s="23"/>
      <c r="G78" s="20"/>
      <c r="H78" s="20"/>
      <c r="I78" s="23"/>
      <c r="J78" s="20"/>
      <c r="K78" s="88"/>
      <c r="L78" s="23"/>
      <c r="M78" s="88"/>
      <c r="N78" s="88"/>
      <c r="O78" s="23"/>
      <c r="P78" s="88"/>
      <c r="Q78" s="21"/>
      <c r="R78" s="29"/>
      <c r="S78" s="29"/>
      <c r="T78" s="29"/>
      <c r="U78" s="29"/>
      <c r="V78" s="29"/>
    </row>
    <row r="79" spans="1:22" ht="12.75">
      <c r="A79" s="29"/>
      <c r="B79" s="18"/>
      <c r="C79" s="20"/>
      <c r="D79" s="4" t="s">
        <v>33</v>
      </c>
      <c r="E79" s="22"/>
      <c r="F79" s="5"/>
      <c r="G79" s="22"/>
      <c r="H79" s="22"/>
      <c r="I79" s="5"/>
      <c r="J79" s="22"/>
      <c r="K79" s="38"/>
      <c r="L79" s="5"/>
      <c r="M79" s="38"/>
      <c r="N79" s="38"/>
      <c r="O79" s="5"/>
      <c r="P79" s="38"/>
      <c r="Q79" s="21"/>
      <c r="R79" s="29"/>
      <c r="S79" s="29"/>
      <c r="T79" s="29"/>
      <c r="U79" s="29"/>
      <c r="V79" s="29"/>
    </row>
    <row r="80" spans="1:22" ht="12.75">
      <c r="A80" s="29"/>
      <c r="B80" s="18"/>
      <c r="C80" s="20"/>
      <c r="D80" s="4" t="s">
        <v>33</v>
      </c>
      <c r="E80" s="22"/>
      <c r="F80" s="5"/>
      <c r="G80" s="22"/>
      <c r="H80" s="22"/>
      <c r="I80" s="5"/>
      <c r="J80" s="22"/>
      <c r="K80" s="38"/>
      <c r="L80" s="5"/>
      <c r="M80" s="38"/>
      <c r="N80" s="38"/>
      <c r="O80" s="5"/>
      <c r="P80" s="38"/>
      <c r="Q80" s="21"/>
      <c r="R80" s="29"/>
      <c r="S80" s="29"/>
      <c r="T80" s="29"/>
      <c r="U80" s="29"/>
      <c r="V80" s="29"/>
    </row>
    <row r="81" spans="1:22" ht="12.75">
      <c r="A81" s="29"/>
      <c r="B81" s="18"/>
      <c r="C81" s="20"/>
      <c r="D81" s="4" t="s">
        <v>33</v>
      </c>
      <c r="E81" s="22"/>
      <c r="F81" s="5"/>
      <c r="G81" s="22"/>
      <c r="H81" s="22"/>
      <c r="I81" s="5"/>
      <c r="J81" s="22"/>
      <c r="K81" s="38"/>
      <c r="L81" s="5"/>
      <c r="M81" s="38"/>
      <c r="N81" s="38"/>
      <c r="O81" s="5"/>
      <c r="P81" s="38"/>
      <c r="Q81" s="21"/>
      <c r="R81" s="29"/>
      <c r="S81" s="29"/>
      <c r="T81" s="29"/>
      <c r="U81" s="29"/>
      <c r="V81" s="29"/>
    </row>
    <row r="82" spans="1:22" ht="12.75">
      <c r="A82" s="29"/>
      <c r="B82" s="18"/>
      <c r="C82" s="20"/>
      <c r="D82" s="30" t="s">
        <v>67</v>
      </c>
      <c r="E82" s="19"/>
      <c r="F82" s="23">
        <f>SUM(F79:F81)</f>
        <v>0</v>
      </c>
      <c r="G82" s="24">
        <f>F82/F$84</f>
        <v>0</v>
      </c>
      <c r="H82" s="20"/>
      <c r="I82" s="23">
        <f>SUM(I79:I81)</f>
        <v>0</v>
      </c>
      <c r="J82" s="24">
        <f>I82/I$84</f>
        <v>0</v>
      </c>
      <c r="K82" s="88"/>
      <c r="L82" s="23">
        <f>SUM(L79:L81)</f>
        <v>0</v>
      </c>
      <c r="M82" s="24">
        <f>IF(ISERROR(L82/L$84),0,L82/L$84)</f>
        <v>0</v>
      </c>
      <c r="N82" s="88"/>
      <c r="O82" s="23">
        <f>SUM(O79:O81)</f>
        <v>0</v>
      </c>
      <c r="P82" s="24">
        <f>IF(ISERROR(O82/O$84),0,O82/O$84)</f>
        <v>0</v>
      </c>
      <c r="Q82" s="21"/>
      <c r="R82" s="29"/>
      <c r="S82" s="29"/>
      <c r="T82" s="29"/>
      <c r="U82" s="29"/>
      <c r="V82" s="29"/>
    </row>
    <row r="83" spans="1:22" ht="12.75" customHeight="1" thickBot="1">
      <c r="A83" s="29"/>
      <c r="B83" s="18"/>
      <c r="C83" s="20"/>
      <c r="D83" s="19"/>
      <c r="E83" s="19"/>
      <c r="F83" s="23"/>
      <c r="G83" s="24"/>
      <c r="H83" s="20"/>
      <c r="I83" s="23"/>
      <c r="J83" s="24"/>
      <c r="K83" s="88"/>
      <c r="L83" s="23"/>
      <c r="M83" s="24"/>
      <c r="N83" s="88"/>
      <c r="O83" s="23"/>
      <c r="P83" s="24"/>
      <c r="Q83" s="21"/>
      <c r="R83" s="29"/>
      <c r="S83" s="29"/>
      <c r="T83" s="29"/>
      <c r="U83" s="29"/>
      <c r="V83" s="29"/>
    </row>
    <row r="84" spans="1:22" ht="18" customHeight="1" thickBot="1">
      <c r="A84" s="29"/>
      <c r="B84" s="18"/>
      <c r="C84" s="7" t="s">
        <v>6</v>
      </c>
      <c r="D84" s="8"/>
      <c r="E84" s="8"/>
      <c r="F84" s="9">
        <f>F77+F72+F67+F62+F57+F52+F47+F42+F37+F32+F27+F22+F18+F13+F82</f>
        <v>1E-05</v>
      </c>
      <c r="G84" s="10">
        <f>SUM(G13:G82)</f>
        <v>1</v>
      </c>
      <c r="H84" s="8"/>
      <c r="I84" s="9">
        <f>I77+I72+I67+I62+I57+I52+I47+I42+I37+I32+I27+I22+I18+I13+I82</f>
        <v>1E-05</v>
      </c>
      <c r="J84" s="10">
        <f>SUM(J13:J82)</f>
        <v>1</v>
      </c>
      <c r="K84" s="89"/>
      <c r="L84" s="9">
        <f>L77+L72+L67+L62+L57+L52+L47+L42+L37+L32+L27+L22+L18+L13+L82</f>
        <v>1E-05</v>
      </c>
      <c r="M84" s="10">
        <f>SUM(M13:M82)</f>
        <v>1</v>
      </c>
      <c r="N84" s="89"/>
      <c r="O84" s="9">
        <f>O77+O72+O67+O62+O57+O52+O47+O42+O37+O32+O27+O22+O18+O13+O82</f>
        <v>1E-05</v>
      </c>
      <c r="P84" s="25">
        <f>SUM(P13:P82)</f>
        <v>1</v>
      </c>
      <c r="Q84" s="21"/>
      <c r="R84" s="29"/>
      <c r="S84" s="29"/>
      <c r="T84" s="29"/>
      <c r="U84" s="29"/>
      <c r="V84" s="29"/>
    </row>
    <row r="85" spans="1:22" ht="13.5" thickBot="1">
      <c r="A85" s="29"/>
      <c r="B85" s="26"/>
      <c r="C85" s="27"/>
      <c r="D85" s="27"/>
      <c r="E85" s="27"/>
      <c r="F85" s="27"/>
      <c r="G85" s="27"/>
      <c r="H85" s="27"/>
      <c r="I85" s="27"/>
      <c r="J85" s="27"/>
      <c r="K85" s="90"/>
      <c r="L85" s="90"/>
      <c r="M85" s="90"/>
      <c r="N85" s="90"/>
      <c r="O85" s="90"/>
      <c r="P85" s="90"/>
      <c r="Q85" s="28"/>
      <c r="R85" s="29"/>
      <c r="S85" s="29"/>
      <c r="T85" s="29"/>
      <c r="U85" s="29"/>
      <c r="V85" s="29"/>
    </row>
    <row r="86" spans="1:22" ht="12.75">
      <c r="A86" s="29"/>
      <c r="B86" s="29"/>
      <c r="C86" s="29"/>
      <c r="D86" s="29"/>
      <c r="F86" s="29"/>
      <c r="G86" s="29"/>
      <c r="H86" s="29"/>
      <c r="I86" s="29"/>
      <c r="J86" s="29"/>
      <c r="K86" s="87"/>
      <c r="L86" s="87"/>
      <c r="M86" s="87"/>
      <c r="N86" s="87"/>
      <c r="O86" s="87"/>
      <c r="P86" s="87"/>
      <c r="Q86" s="29"/>
      <c r="R86" s="29"/>
      <c r="S86" s="29"/>
      <c r="T86" s="29"/>
      <c r="U86" s="29"/>
      <c r="V86" s="29"/>
    </row>
    <row r="87" spans="1:22" ht="12.75">
      <c r="A87" s="29"/>
      <c r="B87" s="29"/>
      <c r="C87" s="29"/>
      <c r="D87" s="29"/>
      <c r="F87" s="29"/>
      <c r="G87" s="29"/>
      <c r="H87" s="29"/>
      <c r="I87" s="29"/>
      <c r="J87" s="29"/>
      <c r="K87" s="87"/>
      <c r="L87" s="87"/>
      <c r="M87" s="87"/>
      <c r="N87" s="87"/>
      <c r="O87" s="87"/>
      <c r="P87" s="87"/>
      <c r="Q87" s="29"/>
      <c r="R87" s="29"/>
      <c r="S87" s="29"/>
      <c r="T87" s="29"/>
      <c r="U87" s="29"/>
      <c r="V87" s="29"/>
    </row>
    <row r="88" spans="1:22" ht="12.75">
      <c r="A88" s="29"/>
      <c r="B88" s="29"/>
      <c r="C88" s="29"/>
      <c r="D88" s="29"/>
      <c r="F88" s="29"/>
      <c r="G88" s="29"/>
      <c r="H88" s="29"/>
      <c r="I88" s="29"/>
      <c r="J88" s="29"/>
      <c r="K88" s="87"/>
      <c r="L88" s="87"/>
      <c r="M88" s="87"/>
      <c r="N88" s="87"/>
      <c r="O88" s="87"/>
      <c r="P88" s="87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F89" s="29"/>
      <c r="G89" s="29"/>
      <c r="H89" s="29"/>
      <c r="I89" s="29"/>
      <c r="J89" s="29"/>
      <c r="K89" s="87"/>
      <c r="L89" s="87"/>
      <c r="M89" s="87"/>
      <c r="N89" s="87"/>
      <c r="O89" s="87"/>
      <c r="P89" s="87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F90" s="29"/>
      <c r="G90" s="29"/>
      <c r="H90" s="29"/>
      <c r="I90" s="29"/>
      <c r="J90" s="29"/>
      <c r="K90" s="87"/>
      <c r="L90" s="87"/>
      <c r="M90" s="87"/>
      <c r="N90" s="87"/>
      <c r="O90" s="87"/>
      <c r="P90" s="87"/>
      <c r="Q90" s="29"/>
      <c r="R90" s="29"/>
      <c r="S90" s="29"/>
      <c r="T90" s="29"/>
      <c r="U90" s="29"/>
      <c r="V90" s="29"/>
    </row>
    <row r="91" spans="1:22" ht="12.75">
      <c r="A91" s="29"/>
      <c r="B91" s="29"/>
      <c r="C91" s="29"/>
      <c r="D91" s="29"/>
      <c r="F91" s="29"/>
      <c r="G91" s="29"/>
      <c r="H91" s="29"/>
      <c r="I91" s="29"/>
      <c r="J91" s="29"/>
      <c r="K91" s="87"/>
      <c r="L91" s="87"/>
      <c r="M91" s="87"/>
      <c r="N91" s="87"/>
      <c r="O91" s="87"/>
      <c r="P91" s="87"/>
      <c r="Q91" s="29"/>
      <c r="R91" s="29"/>
      <c r="S91" s="29"/>
      <c r="T91" s="29"/>
      <c r="U91" s="29"/>
      <c r="V91" s="29"/>
    </row>
    <row r="92" spans="1:22" ht="12.75">
      <c r="A92" s="29"/>
      <c r="B92" s="29"/>
      <c r="C92" s="29"/>
      <c r="D92" s="29"/>
      <c r="F92" s="29"/>
      <c r="G92" s="29"/>
      <c r="H92" s="29"/>
      <c r="I92" s="29"/>
      <c r="J92" s="29"/>
      <c r="K92" s="87"/>
      <c r="L92" s="87"/>
      <c r="M92" s="87"/>
      <c r="N92" s="87"/>
      <c r="O92" s="87"/>
      <c r="P92" s="87"/>
      <c r="Q92" s="29"/>
      <c r="R92" s="29"/>
      <c r="S92" s="29"/>
      <c r="T92" s="29"/>
      <c r="U92" s="29"/>
      <c r="V92" s="29"/>
    </row>
    <row r="93" spans="1:22" ht="12.75">
      <c r="A93" s="29"/>
      <c r="B93" s="29"/>
      <c r="C93" s="29"/>
      <c r="D93" s="29"/>
      <c r="F93" s="29"/>
      <c r="G93" s="29"/>
      <c r="H93" s="29"/>
      <c r="I93" s="29"/>
      <c r="J93" s="29"/>
      <c r="K93" s="87"/>
      <c r="L93" s="87"/>
      <c r="M93" s="87"/>
      <c r="N93" s="87"/>
      <c r="O93" s="87"/>
      <c r="P93" s="87"/>
      <c r="Q93" s="29"/>
      <c r="R93" s="29"/>
      <c r="S93" s="29"/>
      <c r="T93" s="29"/>
      <c r="U93" s="29"/>
      <c r="V93" s="29"/>
    </row>
    <row r="94" spans="1:22" ht="12.75">
      <c r="A94" s="29"/>
      <c r="B94" s="29"/>
      <c r="C94" s="29"/>
      <c r="D94" s="29"/>
      <c r="F94" s="29"/>
      <c r="G94" s="29"/>
      <c r="H94" s="29"/>
      <c r="I94" s="29"/>
      <c r="J94" s="29"/>
      <c r="K94" s="87"/>
      <c r="L94" s="87"/>
      <c r="M94" s="87"/>
      <c r="N94" s="87"/>
      <c r="O94" s="87"/>
      <c r="P94" s="87"/>
      <c r="Q94" s="29"/>
      <c r="R94" s="29"/>
      <c r="S94" s="29"/>
      <c r="T94" s="29"/>
      <c r="U94" s="29"/>
      <c r="V94" s="29"/>
    </row>
    <row r="95" spans="1:22" ht="12.75">
      <c r="A95" s="29"/>
      <c r="R95" s="29"/>
      <c r="S95" s="29"/>
      <c r="T95" s="29"/>
      <c r="U95" s="29"/>
      <c r="V95" s="29"/>
    </row>
    <row r="96" spans="1:22" ht="12.75">
      <c r="A96" s="29"/>
      <c r="R96" s="29"/>
      <c r="S96" s="29"/>
      <c r="T96" s="29"/>
      <c r="U96" s="29"/>
      <c r="V96" s="29"/>
    </row>
    <row r="97" spans="1:22" ht="12.75">
      <c r="A97" s="29"/>
      <c r="R97" s="29"/>
      <c r="S97" s="29"/>
      <c r="T97" s="29"/>
      <c r="U97" s="29"/>
      <c r="V97" s="29"/>
    </row>
    <row r="98" spans="1:22" ht="12.75">
      <c r="A98" s="29"/>
      <c r="R98" s="29"/>
      <c r="S98" s="29"/>
      <c r="T98" s="29"/>
      <c r="U98" s="29"/>
      <c r="V98" s="29"/>
    </row>
    <row r="99" spans="18:22" ht="12.75">
      <c r="R99" s="29"/>
      <c r="S99" s="29"/>
      <c r="T99" s="29"/>
      <c r="U99" s="29"/>
      <c r="V99" s="29"/>
    </row>
    <row r="100" spans="18:22" ht="12.75">
      <c r="R100" s="29"/>
      <c r="S100" s="29"/>
      <c r="T100" s="29"/>
      <c r="U100" s="29"/>
      <c r="V100" s="29"/>
    </row>
    <row r="101" spans="18:22" ht="12.75">
      <c r="R101" s="29"/>
      <c r="S101" s="29"/>
      <c r="T101" s="29"/>
      <c r="U101" s="29"/>
      <c r="V101" s="29"/>
    </row>
    <row r="102" spans="18:22" ht="12.75">
      <c r="R102" s="29"/>
      <c r="S102" s="29"/>
      <c r="T102" s="29"/>
      <c r="U102" s="29"/>
      <c r="V102" s="29"/>
    </row>
    <row r="103" spans="18:22" ht="12.75">
      <c r="R103" s="29"/>
      <c r="S103" s="29"/>
      <c r="T103" s="29"/>
      <c r="U103" s="29"/>
      <c r="V103" s="29"/>
    </row>
    <row r="104" spans="18:22" ht="12.75">
      <c r="R104" s="29"/>
      <c r="S104" s="29"/>
      <c r="T104" s="29"/>
      <c r="U104" s="29"/>
      <c r="V104" s="29"/>
    </row>
    <row r="105" spans="18:22" ht="12.75">
      <c r="R105" s="29"/>
      <c r="S105" s="29"/>
      <c r="T105" s="29"/>
      <c r="U105" s="29"/>
      <c r="V105" s="29"/>
    </row>
  </sheetData>
  <sheetProtection password="9C9F" sheet="1" objects="1" scenarios="1" formatColumns="0" formatRows="0"/>
  <printOptions/>
  <pageMargins left="0.5" right="0.5" top="0.5" bottom="0.5" header="0.5" footer="0.5"/>
  <pageSetup horizontalDpi="600" verticalDpi="600" orientation="portrait" r:id="rId2"/>
  <rowBreaks count="1" manualBreakCount="1">
    <brk id="47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69"/>
  <sheetViews>
    <sheetView showGridLines="0" showRowColHeaders="0" showZeros="0" workbookViewId="0" topLeftCell="A1">
      <selection activeCell="T14" sqref="T14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" customWidth="1"/>
    <col min="6" max="6" width="12.7109375" style="2" customWidth="1"/>
    <col min="7" max="7" width="6.57421875" style="2" customWidth="1"/>
    <col min="8" max="8" width="2.7109375" style="2" customWidth="1"/>
    <col min="9" max="9" width="12.7109375" style="2" customWidth="1"/>
    <col min="10" max="10" width="6.57421875" style="2" customWidth="1"/>
    <col min="11" max="11" width="2.7109375" style="2" hidden="1" customWidth="1"/>
    <col min="12" max="12" width="11.00390625" style="2" hidden="1" customWidth="1"/>
    <col min="13" max="13" width="6.57421875" style="2" hidden="1" customWidth="1"/>
    <col min="14" max="14" width="2.7109375" style="2" hidden="1" customWidth="1"/>
    <col min="15" max="15" width="11.00390625" style="2" hidden="1" customWidth="1"/>
    <col min="16" max="16" width="6.57421875" style="2" hidden="1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E7" s="29"/>
      <c r="F7" s="6" t="str">
        <f>Summary!E10</f>
        <v>1H 2005</v>
      </c>
      <c r="G7" s="33"/>
      <c r="H7" s="29"/>
      <c r="I7" s="6" t="str">
        <f>Summary!H10</f>
        <v>2H 2005</v>
      </c>
      <c r="J7" s="33"/>
      <c r="K7" s="29"/>
      <c r="L7" s="6" t="str">
        <f>Summary!K10</f>
        <v>1H 2006</v>
      </c>
      <c r="M7" s="33"/>
      <c r="N7" s="29"/>
      <c r="O7" s="6" t="str">
        <f>Summary!N10</f>
        <v>2H 2006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87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71</v>
      </c>
      <c r="E10" s="22"/>
      <c r="F10" s="5">
        <v>1E-07</v>
      </c>
      <c r="G10" s="22"/>
      <c r="H10" s="22"/>
      <c r="I10" s="5">
        <v>1E-07</v>
      </c>
      <c r="J10" s="22"/>
      <c r="K10" s="22"/>
      <c r="L10" s="5">
        <v>1E-07</v>
      </c>
      <c r="M10" s="22"/>
      <c r="N10" s="22"/>
      <c r="O10" s="5">
        <v>1E-07</v>
      </c>
      <c r="P10" s="20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72</v>
      </c>
      <c r="E11" s="22"/>
      <c r="F11" s="5"/>
      <c r="G11" s="22"/>
      <c r="H11" s="22"/>
      <c r="I11" s="5"/>
      <c r="J11" s="22"/>
      <c r="K11" s="22"/>
      <c r="L11" s="5"/>
      <c r="M11" s="22"/>
      <c r="N11" s="22"/>
      <c r="O11" s="5"/>
      <c r="P11" s="20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73</v>
      </c>
      <c r="E12" s="22"/>
      <c r="F12" s="5"/>
      <c r="G12" s="22"/>
      <c r="H12" s="22"/>
      <c r="I12" s="5"/>
      <c r="J12" s="22"/>
      <c r="K12" s="22"/>
      <c r="L12" s="5"/>
      <c r="M12" s="22"/>
      <c r="N12" s="22"/>
      <c r="O12" s="5"/>
      <c r="P12" s="20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68</v>
      </c>
      <c r="E13" s="19"/>
      <c r="F13" s="23">
        <f>SUM(F10:F12)</f>
        <v>1E-07</v>
      </c>
      <c r="G13" s="24">
        <f>F13/F$59</f>
        <v>0.9999000099990001</v>
      </c>
      <c r="H13" s="20"/>
      <c r="I13" s="23">
        <f>SUM(I10:I12)</f>
        <v>1E-07</v>
      </c>
      <c r="J13" s="24">
        <f>I13/I$59</f>
        <v>0.9999000099990001</v>
      </c>
      <c r="K13" s="20"/>
      <c r="L13" s="23">
        <f>SUM(L10:L12)</f>
        <v>1E-07</v>
      </c>
      <c r="M13" s="24">
        <f>IF(ISERROR(L13/L$59),0,L13/L$59)</f>
        <v>1</v>
      </c>
      <c r="N13" s="20"/>
      <c r="O13" s="23">
        <f>SUM(O10:O12)</f>
        <v>1E-07</v>
      </c>
      <c r="P13" s="24">
        <f>IF(ISERROR(O13/O$59),0,O13/O$59)</f>
        <v>1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74</v>
      </c>
      <c r="E15" s="22"/>
      <c r="F15" s="5"/>
      <c r="G15" s="22"/>
      <c r="H15" s="22"/>
      <c r="I15" s="5"/>
      <c r="J15" s="22"/>
      <c r="K15" s="22"/>
      <c r="L15" s="5"/>
      <c r="M15" s="22"/>
      <c r="N15" s="22"/>
      <c r="O15" s="5"/>
      <c r="P15" s="22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75</v>
      </c>
      <c r="E16" s="22"/>
      <c r="F16" s="5"/>
      <c r="G16" s="22"/>
      <c r="H16" s="22"/>
      <c r="I16" s="5"/>
      <c r="J16" s="22"/>
      <c r="K16" s="22"/>
      <c r="L16" s="5"/>
      <c r="M16" s="22"/>
      <c r="N16" s="22"/>
      <c r="O16" s="5"/>
      <c r="P16" s="22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76</v>
      </c>
      <c r="E17" s="22"/>
      <c r="F17" s="5"/>
      <c r="G17" s="22"/>
      <c r="H17" s="22"/>
      <c r="I17" s="5"/>
      <c r="J17" s="22"/>
      <c r="K17" s="22"/>
      <c r="L17" s="5"/>
      <c r="M17" s="22"/>
      <c r="N17" s="22"/>
      <c r="O17" s="5"/>
      <c r="P17" s="22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11</v>
      </c>
      <c r="E18" s="19"/>
      <c r="F18" s="23">
        <f>SUM(F15:F17)</f>
        <v>0</v>
      </c>
      <c r="G18" s="24">
        <f>F18/F$59</f>
        <v>0</v>
      </c>
      <c r="H18" s="20"/>
      <c r="I18" s="23">
        <f>SUM(I15:I17)</f>
        <v>0</v>
      </c>
      <c r="J18" s="24">
        <f>I18/I$59</f>
        <v>0</v>
      </c>
      <c r="K18" s="20"/>
      <c r="L18" s="23">
        <f>SUM(L15:L17)</f>
        <v>0</v>
      </c>
      <c r="M18" s="24">
        <f>IF(ISERROR(L18/L$59),0,L18/L$59)</f>
        <v>0</v>
      </c>
      <c r="N18" s="20"/>
      <c r="O18" s="23">
        <f>SUM(O15:O17)</f>
        <v>0</v>
      </c>
      <c r="P18" s="24">
        <f>IF(ISERROR(O18/O$59),0,O18/O$59)</f>
        <v>0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105</v>
      </c>
      <c r="E20" s="22"/>
      <c r="F20" s="5"/>
      <c r="G20" s="22"/>
      <c r="H20" s="22"/>
      <c r="I20" s="5"/>
      <c r="J20" s="22"/>
      <c r="K20" s="22"/>
      <c r="L20" s="5"/>
      <c r="M20" s="22"/>
      <c r="N20" s="22"/>
      <c r="O20" s="5"/>
      <c r="P20" s="22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106</v>
      </c>
      <c r="E21" s="22"/>
      <c r="F21" s="5"/>
      <c r="G21" s="22"/>
      <c r="H21" s="22"/>
      <c r="I21" s="5"/>
      <c r="J21" s="22"/>
      <c r="K21" s="22"/>
      <c r="L21" s="5"/>
      <c r="M21" s="22"/>
      <c r="N21" s="22"/>
      <c r="O21" s="5"/>
      <c r="P21" s="22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12</v>
      </c>
      <c r="E22" s="19"/>
      <c r="F22" s="23">
        <f>SUM(F19:F21)</f>
        <v>0</v>
      </c>
      <c r="G22" s="24">
        <f>F22/F$59</f>
        <v>0</v>
      </c>
      <c r="H22" s="20"/>
      <c r="I22" s="23">
        <f>SUM(I19:I21)</f>
        <v>0</v>
      </c>
      <c r="J22" s="24">
        <f>I22/I$59</f>
        <v>0</v>
      </c>
      <c r="K22" s="20"/>
      <c r="L22" s="23">
        <f>SUM(L19:L21)</f>
        <v>0</v>
      </c>
      <c r="M22" s="24">
        <f>IF(ISERROR(L22/L$59),0,L22/L$59)</f>
        <v>0</v>
      </c>
      <c r="N22" s="20"/>
      <c r="O22" s="23">
        <f>SUM(O19:O21)</f>
        <v>0</v>
      </c>
      <c r="P22" s="24">
        <f>IF(ISERROR(O22/O$59),0,O22/O$59)</f>
        <v>0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77</v>
      </c>
      <c r="E24" s="22"/>
      <c r="F24" s="5"/>
      <c r="G24" s="22"/>
      <c r="H24" s="22"/>
      <c r="I24" s="5"/>
      <c r="J24" s="22"/>
      <c r="K24" s="22"/>
      <c r="L24" s="5"/>
      <c r="M24" s="22"/>
      <c r="N24" s="22"/>
      <c r="O24" s="5"/>
      <c r="P24" s="22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78</v>
      </c>
      <c r="E25" s="22"/>
      <c r="F25" s="5"/>
      <c r="G25" s="22"/>
      <c r="H25" s="22"/>
      <c r="I25" s="5"/>
      <c r="J25" s="22"/>
      <c r="K25" s="22"/>
      <c r="L25" s="5"/>
      <c r="M25" s="22"/>
      <c r="N25" s="22"/>
      <c r="O25" s="5"/>
      <c r="P25" s="22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79</v>
      </c>
      <c r="E26" s="22"/>
      <c r="F26" s="5"/>
      <c r="G26" s="22"/>
      <c r="H26" s="22"/>
      <c r="I26" s="5"/>
      <c r="J26" s="22"/>
      <c r="K26" s="22"/>
      <c r="L26" s="5"/>
      <c r="M26" s="22"/>
      <c r="N26" s="22"/>
      <c r="O26" s="5"/>
      <c r="P26" s="22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89</v>
      </c>
      <c r="E27" s="19"/>
      <c r="F27" s="23">
        <f>SUM(F24:F26)</f>
        <v>0</v>
      </c>
      <c r="G27" s="24">
        <f>F27/F$59</f>
        <v>0</v>
      </c>
      <c r="H27" s="20"/>
      <c r="I27" s="23">
        <f>SUM(I24:I26)</f>
        <v>0</v>
      </c>
      <c r="J27" s="24">
        <f>I27/I$59</f>
        <v>0</v>
      </c>
      <c r="K27" s="20"/>
      <c r="L27" s="23">
        <f>SUM(L24:L26)</f>
        <v>0</v>
      </c>
      <c r="M27" s="24">
        <f>IF(ISERROR(L27/L$59),0,L27/L$59)</f>
        <v>0</v>
      </c>
      <c r="N27" s="20"/>
      <c r="O27" s="23">
        <f>SUM(O24:O26)</f>
        <v>0</v>
      </c>
      <c r="P27" s="24">
        <f>IF(ISERROR(O27/O$59),0,O27/O$59)</f>
        <v>0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4" t="s">
        <v>80</v>
      </c>
      <c r="E29" s="22"/>
      <c r="F29" s="5"/>
      <c r="G29" s="22"/>
      <c r="H29" s="22"/>
      <c r="I29" s="5"/>
      <c r="J29" s="22"/>
      <c r="K29" s="22"/>
      <c r="L29" s="5"/>
      <c r="M29" s="22"/>
      <c r="N29" s="22"/>
      <c r="O29" s="5"/>
      <c r="P29" s="22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4" t="s">
        <v>81</v>
      </c>
      <c r="E30" s="22"/>
      <c r="F30" s="5"/>
      <c r="G30" s="22"/>
      <c r="H30" s="22"/>
      <c r="I30" s="5"/>
      <c r="J30" s="22"/>
      <c r="K30" s="22"/>
      <c r="L30" s="5"/>
      <c r="M30" s="22"/>
      <c r="N30" s="22"/>
      <c r="O30" s="5"/>
      <c r="P30" s="22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4" t="s">
        <v>82</v>
      </c>
      <c r="E31" s="22"/>
      <c r="F31" s="5"/>
      <c r="G31" s="22"/>
      <c r="H31" s="22"/>
      <c r="I31" s="5"/>
      <c r="J31" s="22"/>
      <c r="K31" s="22"/>
      <c r="L31" s="5"/>
      <c r="M31" s="22"/>
      <c r="N31" s="22"/>
      <c r="O31" s="5"/>
      <c r="P31" s="22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30" t="s">
        <v>88</v>
      </c>
      <c r="E32" s="19"/>
      <c r="F32" s="23">
        <f>SUM(F29:F31)</f>
        <v>0</v>
      </c>
      <c r="G32" s="24">
        <f>F32/F$59</f>
        <v>0</v>
      </c>
      <c r="H32" s="20"/>
      <c r="I32" s="23">
        <f>SUM(I29:I31)</f>
        <v>0</v>
      </c>
      <c r="J32" s="24">
        <f>I32/I$59</f>
        <v>0</v>
      </c>
      <c r="K32" s="20"/>
      <c r="L32" s="23">
        <f>SUM(L29:L31)</f>
        <v>0</v>
      </c>
      <c r="M32" s="24">
        <f>IF(ISERROR(L32/L$59),0,L32/L$59)</f>
        <v>0</v>
      </c>
      <c r="N32" s="20"/>
      <c r="O32" s="23">
        <f>SUM(O29:O31)</f>
        <v>0</v>
      </c>
      <c r="P32" s="24">
        <f>IF(ISERROR(O32/O$59),0,O32/O$59)</f>
        <v>0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4" t="s">
        <v>83</v>
      </c>
      <c r="E34" s="22"/>
      <c r="F34" s="5"/>
      <c r="G34" s="22"/>
      <c r="H34" s="22"/>
      <c r="I34" s="5"/>
      <c r="J34" s="22"/>
      <c r="K34" s="22"/>
      <c r="L34" s="5"/>
      <c r="M34" s="22"/>
      <c r="N34" s="22"/>
      <c r="O34" s="5"/>
      <c r="P34" s="22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4" t="s">
        <v>84</v>
      </c>
      <c r="E35" s="22"/>
      <c r="F35" s="5"/>
      <c r="G35" s="22"/>
      <c r="H35" s="22"/>
      <c r="I35" s="5"/>
      <c r="J35" s="22"/>
      <c r="K35" s="22"/>
      <c r="L35" s="5"/>
      <c r="M35" s="22"/>
      <c r="N35" s="22"/>
      <c r="O35" s="5"/>
      <c r="P35" s="22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4" t="s">
        <v>85</v>
      </c>
      <c r="E36" s="22"/>
      <c r="F36" s="5"/>
      <c r="G36" s="22"/>
      <c r="H36" s="22"/>
      <c r="I36" s="5"/>
      <c r="J36" s="22"/>
      <c r="K36" s="22"/>
      <c r="L36" s="5"/>
      <c r="M36" s="22"/>
      <c r="N36" s="22"/>
      <c r="O36" s="5"/>
      <c r="P36" s="22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30" t="s">
        <v>13</v>
      </c>
      <c r="E37" s="19"/>
      <c r="F37" s="23">
        <f>SUM(F34:F36)</f>
        <v>0</v>
      </c>
      <c r="G37" s="24">
        <f>F37/F$59</f>
        <v>0</v>
      </c>
      <c r="H37" s="20"/>
      <c r="I37" s="23">
        <f>SUM(I34:I36)</f>
        <v>0</v>
      </c>
      <c r="J37" s="24">
        <f>I37/I$59</f>
        <v>0</v>
      </c>
      <c r="K37" s="20"/>
      <c r="L37" s="23">
        <f>SUM(L34:L36)</f>
        <v>0</v>
      </c>
      <c r="M37" s="24">
        <f>IF(ISERROR(L37/L$59),0,L37/L$59)</f>
        <v>0</v>
      </c>
      <c r="N37" s="20"/>
      <c r="O37" s="23">
        <f>SUM(O34:O36)</f>
        <v>0</v>
      </c>
      <c r="P37" s="24">
        <f>IF(ISERROR(O37/O$59),0,O37/O$59)</f>
        <v>0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4" t="s">
        <v>70</v>
      </c>
      <c r="E39" s="22"/>
      <c r="F39" s="5"/>
      <c r="G39" s="22"/>
      <c r="H39" s="22"/>
      <c r="I39" s="5"/>
      <c r="J39" s="22"/>
      <c r="K39" s="22"/>
      <c r="L39" s="5"/>
      <c r="M39" s="22"/>
      <c r="N39" s="22"/>
      <c r="O39" s="5"/>
      <c r="P39" s="22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4" t="s">
        <v>70</v>
      </c>
      <c r="E40" s="22"/>
      <c r="F40" s="5"/>
      <c r="G40" s="22"/>
      <c r="H40" s="22"/>
      <c r="I40" s="5"/>
      <c r="J40" s="22"/>
      <c r="K40" s="22"/>
      <c r="L40" s="5"/>
      <c r="M40" s="22"/>
      <c r="N40" s="22"/>
      <c r="O40" s="5"/>
      <c r="P40" s="22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4" t="s">
        <v>70</v>
      </c>
      <c r="E41" s="22"/>
      <c r="F41" s="5"/>
      <c r="G41" s="22"/>
      <c r="H41" s="22"/>
      <c r="I41" s="5"/>
      <c r="J41" s="22"/>
      <c r="K41" s="22"/>
      <c r="L41" s="5"/>
      <c r="M41" s="22"/>
      <c r="N41" s="22"/>
      <c r="O41" s="5"/>
      <c r="P41" s="22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30" t="s">
        <v>16</v>
      </c>
      <c r="E42" s="19"/>
      <c r="F42" s="23">
        <f>SUM(F39:F41)</f>
        <v>0</v>
      </c>
      <c r="G42" s="24">
        <f>F42/F$59</f>
        <v>0</v>
      </c>
      <c r="H42" s="20"/>
      <c r="I42" s="23">
        <f>SUM(I39:I41)</f>
        <v>0</v>
      </c>
      <c r="J42" s="24">
        <f>I42/I$59</f>
        <v>0</v>
      </c>
      <c r="K42" s="20"/>
      <c r="L42" s="23">
        <f>SUM(L39:L41)</f>
        <v>0</v>
      </c>
      <c r="M42" s="24">
        <f>IF(ISERROR(L42/L$59),0,L42/L$59)</f>
        <v>0</v>
      </c>
      <c r="N42" s="20"/>
      <c r="O42" s="23">
        <f>SUM(O39:O41)</f>
        <v>0</v>
      </c>
      <c r="P42" s="24">
        <f>IF(ISERROR(O42/O$59),0,O42/O$59)</f>
        <v>0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4" t="s">
        <v>70</v>
      </c>
      <c r="E44" s="22"/>
      <c r="F44" s="5"/>
      <c r="G44" s="22"/>
      <c r="H44" s="22"/>
      <c r="I44" s="5"/>
      <c r="J44" s="22"/>
      <c r="K44" s="22"/>
      <c r="L44" s="5"/>
      <c r="M44" s="22"/>
      <c r="N44" s="22"/>
      <c r="O44" s="5"/>
      <c r="P44" s="22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4" t="s">
        <v>70</v>
      </c>
      <c r="E45" s="22"/>
      <c r="F45" s="5"/>
      <c r="G45" s="22"/>
      <c r="H45" s="22"/>
      <c r="I45" s="5"/>
      <c r="J45" s="22"/>
      <c r="K45" s="22"/>
      <c r="L45" s="5"/>
      <c r="M45" s="22"/>
      <c r="N45" s="22"/>
      <c r="O45" s="5"/>
      <c r="P45" s="22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4" t="s">
        <v>70</v>
      </c>
      <c r="E46" s="22"/>
      <c r="F46" s="5"/>
      <c r="G46" s="22"/>
      <c r="H46" s="22"/>
      <c r="I46" s="5"/>
      <c r="J46" s="22"/>
      <c r="K46" s="22"/>
      <c r="L46" s="5"/>
      <c r="M46" s="22"/>
      <c r="N46" s="22"/>
      <c r="O46" s="5"/>
      <c r="P46" s="22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30" t="s">
        <v>17</v>
      </c>
      <c r="E47" s="19"/>
      <c r="F47" s="23">
        <f>SUM(F44:F46)</f>
        <v>0</v>
      </c>
      <c r="G47" s="24">
        <f>F47/F$59</f>
        <v>0</v>
      </c>
      <c r="H47" s="20"/>
      <c r="I47" s="23">
        <f>SUM(I44:I46)</f>
        <v>0</v>
      </c>
      <c r="J47" s="24">
        <f>I47/I$59</f>
        <v>0</v>
      </c>
      <c r="K47" s="20"/>
      <c r="L47" s="23">
        <f>SUM(L44:L46)</f>
        <v>0</v>
      </c>
      <c r="M47" s="24">
        <f>IF(ISERROR(L47/L$59),0,L47/L$59)</f>
        <v>0</v>
      </c>
      <c r="N47" s="20"/>
      <c r="O47" s="23">
        <f>SUM(O44:O46)</f>
        <v>0</v>
      </c>
      <c r="P47" s="24">
        <f>IF(ISERROR(O47/O$59),0,O47/O$59)</f>
        <v>0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4" t="s">
        <v>70</v>
      </c>
      <c r="E49" s="22"/>
      <c r="F49" s="5"/>
      <c r="G49" s="22"/>
      <c r="H49" s="22"/>
      <c r="I49" s="5"/>
      <c r="J49" s="22"/>
      <c r="K49" s="22"/>
      <c r="L49" s="5"/>
      <c r="M49" s="22"/>
      <c r="N49" s="22"/>
      <c r="O49" s="5"/>
      <c r="P49" s="22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4" t="s">
        <v>70</v>
      </c>
      <c r="E50" s="22"/>
      <c r="F50" s="5"/>
      <c r="G50" s="22"/>
      <c r="H50" s="22"/>
      <c r="I50" s="5"/>
      <c r="J50" s="22"/>
      <c r="K50" s="22"/>
      <c r="L50" s="5"/>
      <c r="M50" s="22"/>
      <c r="N50" s="22"/>
      <c r="O50" s="5"/>
      <c r="P50" s="22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4" t="s">
        <v>70</v>
      </c>
      <c r="E51" s="22"/>
      <c r="F51" s="5"/>
      <c r="G51" s="22"/>
      <c r="H51" s="22"/>
      <c r="I51" s="5"/>
      <c r="J51" s="22"/>
      <c r="K51" s="22"/>
      <c r="L51" s="5"/>
      <c r="M51" s="22"/>
      <c r="N51" s="22"/>
      <c r="O51" s="5"/>
      <c r="P51" s="22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30" t="s">
        <v>18</v>
      </c>
      <c r="E52" s="19"/>
      <c r="F52" s="23">
        <f>SUM(F49:F51)</f>
        <v>0</v>
      </c>
      <c r="G52" s="24">
        <f>F52/F$59</f>
        <v>0</v>
      </c>
      <c r="H52" s="20"/>
      <c r="I52" s="23">
        <f>SUM(I49:I51)</f>
        <v>0</v>
      </c>
      <c r="J52" s="24">
        <f>I52/I$59</f>
        <v>0</v>
      </c>
      <c r="K52" s="20"/>
      <c r="L52" s="23">
        <f>SUM(L49:L51)</f>
        <v>0</v>
      </c>
      <c r="M52" s="24">
        <f>IF(ISERROR(L52/L$59),0,L52/L$59)</f>
        <v>0</v>
      </c>
      <c r="N52" s="20"/>
      <c r="O52" s="23">
        <f>SUM(O49:O51)</f>
        <v>0</v>
      </c>
      <c r="P52" s="24">
        <f>IF(ISERROR(O52/O$59),0,O52/O$59)</f>
        <v>0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4" t="s">
        <v>70</v>
      </c>
      <c r="E54" s="22"/>
      <c r="F54" s="5"/>
      <c r="G54" s="22"/>
      <c r="H54" s="22"/>
      <c r="I54" s="5"/>
      <c r="J54" s="22"/>
      <c r="K54" s="22"/>
      <c r="L54" s="5"/>
      <c r="M54" s="22"/>
      <c r="N54" s="22"/>
      <c r="O54" s="5"/>
      <c r="P54" s="22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4" t="s">
        <v>70</v>
      </c>
      <c r="E55" s="22"/>
      <c r="F55" s="5"/>
      <c r="G55" s="22"/>
      <c r="H55" s="22"/>
      <c r="I55" s="5"/>
      <c r="J55" s="22"/>
      <c r="K55" s="22"/>
      <c r="L55" s="5"/>
      <c r="M55" s="22"/>
      <c r="N55" s="22"/>
      <c r="O55" s="5"/>
      <c r="P55" s="22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4" t="s">
        <v>70</v>
      </c>
      <c r="E56" s="22"/>
      <c r="F56" s="5"/>
      <c r="G56" s="22"/>
      <c r="H56" s="22"/>
      <c r="I56" s="5"/>
      <c r="J56" s="22"/>
      <c r="K56" s="22"/>
      <c r="L56" s="5"/>
      <c r="M56" s="22"/>
      <c r="N56" s="22"/>
      <c r="O56" s="5"/>
      <c r="P56" s="22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30" t="s">
        <v>69</v>
      </c>
      <c r="E57" s="19"/>
      <c r="F57" s="23">
        <f>SUM(F54:F56)</f>
        <v>0</v>
      </c>
      <c r="G57" s="24">
        <f>F57/F$59</f>
        <v>0</v>
      </c>
      <c r="H57" s="20"/>
      <c r="I57" s="23">
        <f>SUM(I54:I56)</f>
        <v>0</v>
      </c>
      <c r="J57" s="24">
        <f>I57/I$59</f>
        <v>0</v>
      </c>
      <c r="K57" s="20"/>
      <c r="L57" s="23">
        <f>SUM(L54:L56)</f>
        <v>0</v>
      </c>
      <c r="M57" s="24">
        <f>IF(ISERROR(L57/L$59),0,L57/L$59)</f>
        <v>0</v>
      </c>
      <c r="N57" s="20"/>
      <c r="O57" s="23">
        <f>SUM(O54:O56)</f>
        <v>0</v>
      </c>
      <c r="P57" s="24">
        <f>IF(ISERROR(O57/O$59),0,O57/O$59)</f>
        <v>0</v>
      </c>
      <c r="Q57" s="21"/>
      <c r="R57" s="29"/>
      <c r="S57" s="29"/>
      <c r="T57" s="29"/>
      <c r="U57" s="29"/>
      <c r="V57" s="29"/>
    </row>
    <row r="58" spans="1:22" ht="13.5" thickBot="1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  <c r="R58" s="29"/>
      <c r="S58" s="29"/>
      <c r="T58" s="29"/>
      <c r="U58" s="29"/>
      <c r="V58" s="29"/>
    </row>
    <row r="59" spans="1:22" ht="18" customHeight="1" thickBot="1">
      <c r="A59" s="29"/>
      <c r="B59" s="18"/>
      <c r="C59" s="7" t="s">
        <v>14</v>
      </c>
      <c r="D59" s="8"/>
      <c r="E59" s="8"/>
      <c r="F59" s="9">
        <f>+F57+F52+F47+F42+F37+F32+F27+F22+F18+F13+0.00000000001</f>
        <v>1.0001E-07</v>
      </c>
      <c r="G59" s="10">
        <f>SUM(G13:G57)</f>
        <v>0.9999000099990001</v>
      </c>
      <c r="H59" s="8"/>
      <c r="I59" s="9">
        <f>+I57+I52+I47+I42+I37+I32+I27+I22+I18+I13+0.00000000001</f>
        <v>1.0001E-07</v>
      </c>
      <c r="J59" s="10">
        <f>SUM(J13:J57)</f>
        <v>0.9999000099990001</v>
      </c>
      <c r="K59" s="8"/>
      <c r="L59" s="9">
        <f>+L57+L52+L47+L42+L37+L32+L27+L22+L18+L13</f>
        <v>1E-07</v>
      </c>
      <c r="M59" s="10">
        <f>SUM(M13:M57)</f>
        <v>1</v>
      </c>
      <c r="N59" s="8"/>
      <c r="O59" s="11">
        <f>+O57+O52+O47+O42+O37+O32+O27+O22+O18+O13</f>
        <v>1E-07</v>
      </c>
      <c r="P59" s="25">
        <f>SUM(P13:P57)</f>
        <v>1</v>
      </c>
      <c r="Q59" s="21"/>
      <c r="R59" s="29"/>
      <c r="S59" s="29"/>
      <c r="T59" s="29"/>
      <c r="U59" s="29"/>
      <c r="V59" s="29"/>
    </row>
    <row r="60" spans="1:22" ht="13.5" thickBot="1">
      <c r="A60" s="29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9"/>
      <c r="S60" s="29"/>
      <c r="T60" s="29"/>
      <c r="U60" s="29"/>
      <c r="V60" s="29"/>
    </row>
    <row r="61" spans="1:2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</sheetData>
  <sheetProtection password="9C9F" sheet="1" objects="1" scenarios="1" formatColumns="0" formatRows="0"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B5:AF28"/>
  <sheetViews>
    <sheetView showGridLines="0" showZeros="0" workbookViewId="0" topLeftCell="A1">
      <selection activeCell="F6" sqref="F6"/>
    </sheetView>
  </sheetViews>
  <sheetFormatPr defaultColWidth="9.140625" defaultRowHeight="12.75"/>
  <cols>
    <col min="1" max="1" width="8.28125" style="2" customWidth="1"/>
    <col min="2" max="2" width="1.28515625" style="2" customWidth="1"/>
    <col min="3" max="3" width="28.42187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23" width="9.140625" style="2" customWidth="1"/>
    <col min="24" max="24" width="12.8515625" style="2" bestFit="1" customWidth="1"/>
    <col min="25" max="26" width="9.140625" style="2" customWidth="1"/>
    <col min="27" max="30" width="12.28125" style="2" bestFit="1" customWidth="1"/>
    <col min="31" max="16384" width="9.140625" style="2" customWidth="1"/>
  </cols>
  <sheetData>
    <row r="1" ht="12.75"/>
    <row r="2" ht="12.75"/>
    <row r="3" ht="12.75"/>
    <row r="4" ht="12.75"/>
    <row r="5" ht="12.75">
      <c r="L5" s="52"/>
    </row>
    <row r="6" ht="13.5" thickBot="1"/>
    <row r="7" spans="3:10" ht="13.5" thickBot="1">
      <c r="C7" s="29"/>
      <c r="D7" s="53" t="str">
        <f>Summary!E10</f>
        <v>1H 2005</v>
      </c>
      <c r="E7" s="29"/>
      <c r="F7" s="53" t="str">
        <f>Summary!H10</f>
        <v>2H 2005</v>
      </c>
      <c r="H7" s="53" t="str">
        <f>Summary!K10</f>
        <v>1H 2006</v>
      </c>
      <c r="J7" s="53" t="str">
        <f>Summary!N10</f>
        <v>2H 2006</v>
      </c>
    </row>
    <row r="8" spans="2:10" ht="4.5" customHeight="1">
      <c r="B8" s="12"/>
      <c r="C8" s="36"/>
      <c r="D8" s="36"/>
      <c r="E8" s="13"/>
      <c r="F8" s="13"/>
      <c r="G8" s="13"/>
      <c r="H8" s="13"/>
      <c r="I8" s="13"/>
      <c r="J8" s="17"/>
    </row>
    <row r="9" spans="2:10" ht="12.75">
      <c r="B9" s="18"/>
      <c r="C9" s="23" t="s">
        <v>6</v>
      </c>
      <c r="D9" s="23">
        <f>Summary!E28</f>
        <v>1E-05</v>
      </c>
      <c r="E9" s="23"/>
      <c r="F9" s="23">
        <f>Summary!H28</f>
        <v>1E-05</v>
      </c>
      <c r="G9" s="23"/>
      <c r="H9" s="23">
        <f>Summary!K28</f>
        <v>1E-05</v>
      </c>
      <c r="I9" s="23"/>
      <c r="J9" s="54">
        <f>Summary!N28</f>
        <v>1E-05</v>
      </c>
    </row>
    <row r="10" spans="2:32" ht="12.75">
      <c r="B10" s="18"/>
      <c r="C10" s="23" t="s">
        <v>14</v>
      </c>
      <c r="D10" s="55">
        <f>Summary!E41</f>
        <v>1E-07</v>
      </c>
      <c r="E10" s="55"/>
      <c r="F10" s="55">
        <f>Summary!H41</f>
        <v>1E-07</v>
      </c>
      <c r="G10" s="55"/>
      <c r="H10" s="55">
        <f>Summary!K41</f>
        <v>1E-07</v>
      </c>
      <c r="I10" s="55"/>
      <c r="J10" s="56">
        <f>Summary!N41</f>
        <v>1E-07</v>
      </c>
      <c r="Q10" s="57"/>
      <c r="R10" s="58">
        <v>16</v>
      </c>
      <c r="S10" s="57"/>
      <c r="T10" s="57"/>
      <c r="U10" s="57"/>
      <c r="V10" s="57"/>
      <c r="W10" s="57"/>
      <c r="X10" s="57"/>
      <c r="Y10" s="57"/>
      <c r="Z10" s="57" t="s">
        <v>104</v>
      </c>
      <c r="AA10" s="57">
        <f>COUNTIF(W13:W27,"&lt;&gt;0")</f>
        <v>1</v>
      </c>
      <c r="AB10" s="57"/>
      <c r="AC10" s="57"/>
      <c r="AD10" s="57"/>
      <c r="AE10" s="57"/>
      <c r="AF10" s="57"/>
    </row>
    <row r="11" spans="2:32" ht="12.75">
      <c r="B11" s="18"/>
      <c r="C11" s="23" t="s">
        <v>101</v>
      </c>
      <c r="D11" s="23">
        <f>D9-D10</f>
        <v>9.9E-06</v>
      </c>
      <c r="E11" s="23"/>
      <c r="F11" s="23">
        <f>F9-F10</f>
        <v>9.9E-06</v>
      </c>
      <c r="G11" s="23"/>
      <c r="H11" s="23">
        <f>H9-H10</f>
        <v>9.9E-06</v>
      </c>
      <c r="I11" s="23"/>
      <c r="J11" s="54">
        <f>J9-J10</f>
        <v>9.9E-06</v>
      </c>
      <c r="Q11" s="57"/>
      <c r="R11" s="58">
        <v>16</v>
      </c>
      <c r="S11" s="57"/>
      <c r="T11" s="57"/>
      <c r="U11" s="57"/>
      <c r="V11" s="57"/>
      <c r="W11" s="57"/>
      <c r="X11" s="57"/>
      <c r="Y11" s="57"/>
      <c r="Z11" s="57"/>
      <c r="AA11" s="57">
        <v>2</v>
      </c>
      <c r="AB11" s="57">
        <v>3</v>
      </c>
      <c r="AC11" s="57">
        <v>4</v>
      </c>
      <c r="AD11" s="57">
        <v>5</v>
      </c>
      <c r="AE11" s="57"/>
      <c r="AF11" s="57"/>
    </row>
    <row r="12" spans="2:32" ht="4.5" customHeight="1" thickBot="1">
      <c r="B12" s="26"/>
      <c r="C12" s="27"/>
      <c r="D12" s="27"/>
      <c r="E12" s="27"/>
      <c r="F12" s="27"/>
      <c r="G12" s="27"/>
      <c r="H12" s="27"/>
      <c r="I12" s="27"/>
      <c r="J12" s="28"/>
      <c r="Q12" s="57" t="s">
        <v>103</v>
      </c>
      <c r="R12" s="57"/>
      <c r="S12" s="57" t="str">
        <f>D7</f>
        <v>1H 2005</v>
      </c>
      <c r="T12" s="57" t="str">
        <f>F7</f>
        <v>2H 2005</v>
      </c>
      <c r="U12" s="57" t="str">
        <f>H7</f>
        <v>1H 2006</v>
      </c>
      <c r="V12" s="57" t="str">
        <f>J7</f>
        <v>2H 2006</v>
      </c>
      <c r="W12" s="57" t="s">
        <v>102</v>
      </c>
      <c r="X12" s="57"/>
      <c r="Y12" s="57"/>
      <c r="Z12" s="57"/>
      <c r="AA12" s="57" t="str">
        <f>S12</f>
        <v>1H 2005</v>
      </c>
      <c r="AB12" s="57" t="str">
        <f>T12</f>
        <v>2H 2005</v>
      </c>
      <c r="AC12" s="57" t="str">
        <f>U12</f>
        <v>1H 2006</v>
      </c>
      <c r="AD12" s="57" t="str">
        <f>V12</f>
        <v>2H 2006</v>
      </c>
      <c r="AE12" s="57"/>
      <c r="AF12" s="57"/>
    </row>
    <row r="13" spans="17:32" ht="12.75">
      <c r="Q13" s="57">
        <f>RANK(X13,X$13:X27)</f>
        <v>15</v>
      </c>
      <c r="R13" s="57" t="str">
        <f>Summary!D13</f>
        <v>Cash - Checking Accounts</v>
      </c>
      <c r="S13" s="57">
        <f>IF(R$10=Y13,0,IF(R$11=Y13,0,Summary!E13))</f>
        <v>1E-05</v>
      </c>
      <c r="T13" s="57">
        <f>IF(R$10=Y13,0,IF(R$11=Y13,0,Summary!H13))</f>
        <v>1E-05</v>
      </c>
      <c r="U13" s="57">
        <f>IF(R$10=Y13,0,IF(R$11=Y13,0,Summary!K13))</f>
        <v>1E-05</v>
      </c>
      <c r="V13" s="57">
        <f>IF(R$10=Y13,0,IF(R$11=Y13,0,Summary!N13))</f>
        <v>1E-05</v>
      </c>
      <c r="W13" s="57">
        <f>SUM(S13:V13)</f>
        <v>4E-05</v>
      </c>
      <c r="X13" s="59">
        <f>W13+ROWS(W$13:W13)/1000</f>
        <v>0.0010400000000000001</v>
      </c>
      <c r="Y13" s="57">
        <v>1</v>
      </c>
      <c r="Z13" s="57" t="str">
        <f>VLOOKUP(Y13,Q$13:R$27,2,FALSE)</f>
        <v>Other Assets #4</v>
      </c>
      <c r="AA13" s="60">
        <f aca="true" t="shared" si="0" ref="AA13:AA27">VLOOKUP($Z13,$R$13:$V$27,AA$11,FALSE)</f>
        <v>0</v>
      </c>
      <c r="AB13" s="60">
        <f aca="true" t="shared" si="1" ref="AB13:AD27">VLOOKUP($Z13,$R$13:$V$27,AB$11,FALSE)</f>
        <v>0</v>
      </c>
      <c r="AC13" s="60">
        <f t="shared" si="1"/>
        <v>0</v>
      </c>
      <c r="AD13" s="60">
        <f t="shared" si="1"/>
        <v>0</v>
      </c>
      <c r="AE13" s="57"/>
      <c r="AF13" s="57"/>
    </row>
    <row r="14" spans="17:32" ht="12.75">
      <c r="Q14" s="57">
        <f>RANK(X14,X$13:X28)</f>
        <v>14</v>
      </c>
      <c r="R14" s="57" t="str">
        <f>Summary!D14</f>
        <v>Cash - Savings Accounts</v>
      </c>
      <c r="S14" s="57">
        <f>IF(R$10=Y14,0,IF(R$11=Y14,0,Summary!E14))</f>
        <v>0</v>
      </c>
      <c r="T14" s="57">
        <f>IF(R$10=Y14,0,IF(R$11=Y14,0,Summary!H14))</f>
        <v>0</v>
      </c>
      <c r="U14" s="57">
        <f>IF(R$10=Y14,0,IF(R$11=Y14,0,Summary!K14))</f>
        <v>0</v>
      </c>
      <c r="V14" s="57">
        <f>IF(R$10=Y14,0,IF(R$11=Y14,0,Summary!N14))</f>
        <v>0</v>
      </c>
      <c r="W14" s="57">
        <f aca="true" t="shared" si="2" ref="W14:W27">SUM(S14:V14)</f>
        <v>0</v>
      </c>
      <c r="X14" s="59">
        <f>W14+ROWS(W$13:W14)/1000</f>
        <v>0.002</v>
      </c>
      <c r="Y14" s="57">
        <v>2</v>
      </c>
      <c r="Z14" s="57" t="str">
        <f aca="true" t="shared" si="3" ref="Z14:Z27">VLOOKUP(Y14,Q$13:R$27,2,FALSE)</f>
        <v>Other Assets #3</v>
      </c>
      <c r="AA14" s="60">
        <f t="shared" si="0"/>
        <v>0</v>
      </c>
      <c r="AB14" s="60">
        <f t="shared" si="1"/>
        <v>0</v>
      </c>
      <c r="AC14" s="60">
        <f t="shared" si="1"/>
        <v>0</v>
      </c>
      <c r="AD14" s="60">
        <f t="shared" si="1"/>
        <v>0</v>
      </c>
      <c r="AE14" s="57"/>
      <c r="AF14" s="57"/>
    </row>
    <row r="15" spans="17:32" ht="12.75">
      <c r="Q15" s="57">
        <f>RANK(X15,X$13:X29)</f>
        <v>13</v>
      </c>
      <c r="R15" s="57" t="str">
        <f>Summary!D15</f>
        <v>Cash - Other</v>
      </c>
      <c r="S15" s="57">
        <f>IF(R$10=Y15,0,IF(R$11=Y15,0,Summary!E15))</f>
        <v>0</v>
      </c>
      <c r="T15" s="57">
        <f>IF(R$10=Y15,0,IF(R$11=Y15,0,Summary!H15))</f>
        <v>0</v>
      </c>
      <c r="U15" s="57">
        <f>IF(R$10=Y15,0,IF(R$11=Y15,0,Summary!K15))</f>
        <v>0</v>
      </c>
      <c r="V15" s="57">
        <f>IF(R$10=Y15,0,IF(R$11=Y15,0,Summary!N15))</f>
        <v>0</v>
      </c>
      <c r="W15" s="57">
        <f t="shared" si="2"/>
        <v>0</v>
      </c>
      <c r="X15" s="59">
        <f>W15+ROWS(W$13:W15)/1000</f>
        <v>0.003</v>
      </c>
      <c r="Y15" s="57">
        <v>3</v>
      </c>
      <c r="Z15" s="57" t="str">
        <f t="shared" si="3"/>
        <v>Other Assets #2</v>
      </c>
      <c r="AA15" s="60">
        <f t="shared" si="0"/>
        <v>0</v>
      </c>
      <c r="AB15" s="60">
        <f t="shared" si="1"/>
        <v>0</v>
      </c>
      <c r="AC15" s="60">
        <f t="shared" si="1"/>
        <v>0</v>
      </c>
      <c r="AD15" s="60">
        <f t="shared" si="1"/>
        <v>0</v>
      </c>
      <c r="AE15" s="57"/>
      <c r="AF15" s="57"/>
    </row>
    <row r="16" spans="17:32" ht="12.75">
      <c r="Q16" s="57">
        <f>RANK(X16,X$13:X30)</f>
        <v>12</v>
      </c>
      <c r="R16" s="57" t="str">
        <f>Summary!D16</f>
        <v>Accounts Receivable</v>
      </c>
      <c r="S16" s="57">
        <f>IF(R$10=Y16,0,IF(R$11=Y16,0,Summary!E16))</f>
        <v>0</v>
      </c>
      <c r="T16" s="57">
        <f>IF(R$10=Y16,0,IF(R$11=Y16,0,Summary!H16))</f>
        <v>0</v>
      </c>
      <c r="U16" s="57">
        <f>IF(R$10=Y16,0,IF(R$11=Y16,0,Summary!K16))</f>
        <v>0</v>
      </c>
      <c r="V16" s="57">
        <f>IF(R$10=Y16,0,IF(R$11=Y16,0,Summary!N16))</f>
        <v>0</v>
      </c>
      <c r="W16" s="57">
        <f t="shared" si="2"/>
        <v>0</v>
      </c>
      <c r="X16" s="59">
        <f>W16+ROWS(W$13:W16)/1000</f>
        <v>0.004</v>
      </c>
      <c r="Y16" s="57">
        <v>4</v>
      </c>
      <c r="Z16" s="57" t="str">
        <f t="shared" si="3"/>
        <v>Other Assets #1</v>
      </c>
      <c r="AA16" s="60">
        <f t="shared" si="0"/>
        <v>0</v>
      </c>
      <c r="AB16" s="60">
        <f t="shared" si="1"/>
        <v>0</v>
      </c>
      <c r="AC16" s="60">
        <f t="shared" si="1"/>
        <v>0</v>
      </c>
      <c r="AD16" s="60">
        <f t="shared" si="1"/>
        <v>0</v>
      </c>
      <c r="AE16" s="57"/>
      <c r="AF16" s="57"/>
    </row>
    <row r="17" spans="17:32" ht="12.75">
      <c r="Q17" s="57">
        <f>RANK(X17,X$13:X31)</f>
        <v>11</v>
      </c>
      <c r="R17" s="57" t="str">
        <f>Summary!D17</f>
        <v>Real Estate</v>
      </c>
      <c r="S17" s="57">
        <f>IF(R$10=Y17,0,IF(R$11=Y17,0,Summary!E17))</f>
        <v>0</v>
      </c>
      <c r="T17" s="57">
        <f>IF(R$10=Y17,0,IF(R$11=Y17,0,Summary!H17))</f>
        <v>0</v>
      </c>
      <c r="U17" s="57">
        <f>IF(R$10=Y17,0,IF(R$11=Y17,0,Summary!K17))</f>
        <v>0</v>
      </c>
      <c r="V17" s="57">
        <f>IF(R$10=Y17,0,IF(R$11=Y17,0,Summary!N17))</f>
        <v>0</v>
      </c>
      <c r="W17" s="57">
        <f t="shared" si="2"/>
        <v>0</v>
      </c>
      <c r="X17" s="59">
        <f>W17+ROWS(W$13:W17)/1000</f>
        <v>0.005</v>
      </c>
      <c r="Y17" s="57">
        <v>5</v>
      </c>
      <c r="Z17" s="57" t="str">
        <f t="shared" si="3"/>
        <v>Automobiles</v>
      </c>
      <c r="AA17" s="60">
        <f t="shared" si="0"/>
        <v>0</v>
      </c>
      <c r="AB17" s="60">
        <f t="shared" si="1"/>
        <v>0</v>
      </c>
      <c r="AC17" s="60">
        <f t="shared" si="1"/>
        <v>0</v>
      </c>
      <c r="AD17" s="60">
        <f t="shared" si="1"/>
        <v>0</v>
      </c>
      <c r="AE17" s="57"/>
      <c r="AF17" s="57"/>
    </row>
    <row r="18" spans="17:32" ht="12.75">
      <c r="Q18" s="57">
        <f>RANK(X18,X$13:X32)</f>
        <v>10</v>
      </c>
      <c r="R18" s="57" t="str">
        <f>Summary!D18</f>
        <v>Home Assets</v>
      </c>
      <c r="S18" s="57">
        <f>IF(R$10=Y18,0,IF(R$11=Y18,0,Summary!E18))</f>
        <v>0</v>
      </c>
      <c r="T18" s="57">
        <f>IF(R$10=Y18,0,IF(R$11=Y18,0,Summary!H18))</f>
        <v>0</v>
      </c>
      <c r="U18" s="57">
        <f>IF(R$10=Y18,0,IF(R$11=Y18,0,Summary!K18))</f>
        <v>0</v>
      </c>
      <c r="V18" s="57">
        <f>IF(R$10=Y18,0,IF(R$11=Y18,0,Summary!N18))</f>
        <v>0</v>
      </c>
      <c r="W18" s="57">
        <f t="shared" si="2"/>
        <v>0</v>
      </c>
      <c r="X18" s="59">
        <f>W18+ROWS(W$13:W18)/1000</f>
        <v>0.006</v>
      </c>
      <c r="Y18" s="57">
        <v>6</v>
      </c>
      <c r="Z18" s="57" t="str">
        <f t="shared" si="3"/>
        <v>Other Investments</v>
      </c>
      <c r="AA18" s="60">
        <f t="shared" si="0"/>
        <v>0</v>
      </c>
      <c r="AB18" s="60">
        <f t="shared" si="1"/>
        <v>0</v>
      </c>
      <c r="AC18" s="60">
        <f t="shared" si="1"/>
        <v>0</v>
      </c>
      <c r="AD18" s="60">
        <f t="shared" si="1"/>
        <v>0</v>
      </c>
      <c r="AE18" s="57"/>
      <c r="AF18" s="57"/>
    </row>
    <row r="19" spans="17:32" ht="12.75">
      <c r="Q19" s="57">
        <f>RANK(X19,X$13:X33)</f>
        <v>9</v>
      </c>
      <c r="R19" s="57" t="str">
        <f>Summary!D19</f>
        <v>Retirement Funds</v>
      </c>
      <c r="S19" s="57">
        <f>IF(R$10=Y19,0,IF(R$11=Y19,0,Summary!E19))</f>
        <v>0</v>
      </c>
      <c r="T19" s="57">
        <f>IF(R$10=Y19,0,IF(R$11=Y19,0,Summary!H19))</f>
        <v>0</v>
      </c>
      <c r="U19" s="57">
        <f>IF(R$10=Y19,0,IF(R$11=Y19,0,Summary!K19))</f>
        <v>0</v>
      </c>
      <c r="V19" s="57">
        <f>IF(R$10=Y19,0,IF(R$11=Y19,0,Summary!N19))</f>
        <v>0</v>
      </c>
      <c r="W19" s="57">
        <f t="shared" si="2"/>
        <v>0</v>
      </c>
      <c r="X19" s="59">
        <f>W19+ROWS(W$13:W19)/1000</f>
        <v>0.007</v>
      </c>
      <c r="Y19" s="57">
        <v>7</v>
      </c>
      <c r="Z19" s="57" t="str">
        <f t="shared" si="3"/>
        <v>Bonds</v>
      </c>
      <c r="AA19" s="60">
        <f t="shared" si="0"/>
        <v>0</v>
      </c>
      <c r="AB19" s="60">
        <f t="shared" si="1"/>
        <v>0</v>
      </c>
      <c r="AC19" s="60">
        <f t="shared" si="1"/>
        <v>0</v>
      </c>
      <c r="AD19" s="60">
        <f t="shared" si="1"/>
        <v>0</v>
      </c>
      <c r="AE19" s="57"/>
      <c r="AF19" s="57"/>
    </row>
    <row r="20" spans="17:32" ht="12.75">
      <c r="Q20" s="57">
        <f>RANK(X20,X$13:X34)</f>
        <v>8</v>
      </c>
      <c r="R20" s="57" t="str">
        <f>Summary!D20</f>
        <v>Stocks</v>
      </c>
      <c r="S20" s="57">
        <f>IF(R$10=Y20,0,IF(R$11=Y20,0,Summary!E20))</f>
        <v>0</v>
      </c>
      <c r="T20" s="57">
        <f>IF(R$10=Y20,0,IF(R$11=Y20,0,Summary!H20))</f>
        <v>0</v>
      </c>
      <c r="U20" s="57">
        <f>IF(R$10=Y20,0,IF(R$11=Y20,0,Summary!K20))</f>
        <v>0</v>
      </c>
      <c r="V20" s="57">
        <f>IF(R$10=Y20,0,IF(R$11=Y20,0,Summary!N20))</f>
        <v>0</v>
      </c>
      <c r="W20" s="57">
        <f t="shared" si="2"/>
        <v>0</v>
      </c>
      <c r="X20" s="59">
        <f>W20+ROWS(W$13:W20)/1000</f>
        <v>0.008</v>
      </c>
      <c r="Y20" s="57">
        <v>8</v>
      </c>
      <c r="Z20" s="57" t="str">
        <f t="shared" si="3"/>
        <v>Stocks</v>
      </c>
      <c r="AA20" s="60">
        <f t="shared" si="0"/>
        <v>0</v>
      </c>
      <c r="AB20" s="60">
        <f t="shared" si="1"/>
        <v>0</v>
      </c>
      <c r="AC20" s="60">
        <f t="shared" si="1"/>
        <v>0</v>
      </c>
      <c r="AD20" s="60">
        <f t="shared" si="1"/>
        <v>0</v>
      </c>
      <c r="AE20" s="57"/>
      <c r="AF20" s="57"/>
    </row>
    <row r="21" spans="17:32" ht="12.75">
      <c r="Q21" s="57">
        <f>RANK(X21,X$13:X35)</f>
        <v>7</v>
      </c>
      <c r="R21" s="57" t="str">
        <f>Summary!D21</f>
        <v>Bonds</v>
      </c>
      <c r="S21" s="57">
        <f>IF(R$10=Y21,0,IF(R$11=Y21,0,Summary!E21))</f>
        <v>0</v>
      </c>
      <c r="T21" s="57">
        <f>IF(R$10=Y21,0,IF(R$11=Y21,0,Summary!H21))</f>
        <v>0</v>
      </c>
      <c r="U21" s="57">
        <f>IF(R$10=Y21,0,IF(R$11=Y21,0,Summary!K21))</f>
        <v>0</v>
      </c>
      <c r="V21" s="57">
        <f>IF(R$10=Y21,0,IF(R$11=Y21,0,Summary!N21))</f>
        <v>0</v>
      </c>
      <c r="W21" s="57">
        <f t="shared" si="2"/>
        <v>0</v>
      </c>
      <c r="X21" s="59">
        <f>W21+ROWS(W$13:W21)/1000</f>
        <v>0.009</v>
      </c>
      <c r="Y21" s="57">
        <v>9</v>
      </c>
      <c r="Z21" s="57" t="str">
        <f t="shared" si="3"/>
        <v>Retirement Funds</v>
      </c>
      <c r="AA21" s="60">
        <f t="shared" si="0"/>
        <v>0</v>
      </c>
      <c r="AB21" s="60">
        <f t="shared" si="1"/>
        <v>0</v>
      </c>
      <c r="AC21" s="60">
        <f t="shared" si="1"/>
        <v>0</v>
      </c>
      <c r="AD21" s="60">
        <f t="shared" si="1"/>
        <v>0</v>
      </c>
      <c r="AE21" s="57"/>
      <c r="AF21" s="57"/>
    </row>
    <row r="22" spans="17:32" ht="12.75">
      <c r="Q22" s="57">
        <f>RANK(X22,X$13:X36)</f>
        <v>6</v>
      </c>
      <c r="R22" s="57" t="str">
        <f>Summary!D22</f>
        <v>Other Investments</v>
      </c>
      <c r="S22" s="57">
        <f>IF(R$10=Y22,0,IF(R$11=Y22,0,Summary!E22))</f>
        <v>0</v>
      </c>
      <c r="T22" s="57">
        <f>IF(R$10=Y22,0,IF(R$11=Y22,0,Summary!H22))</f>
        <v>0</v>
      </c>
      <c r="U22" s="57">
        <f>IF(R$10=Y22,0,IF(R$11=Y22,0,Summary!K22))</f>
        <v>0</v>
      </c>
      <c r="V22" s="57">
        <f>IF(R$10=Y22,0,IF(R$11=Y22,0,Summary!N22))</f>
        <v>0</v>
      </c>
      <c r="W22" s="57">
        <f t="shared" si="2"/>
        <v>0</v>
      </c>
      <c r="X22" s="59">
        <f>W22+ROWS(W$13:W22)/1000</f>
        <v>0.01</v>
      </c>
      <c r="Y22" s="57">
        <v>10</v>
      </c>
      <c r="Z22" s="57" t="str">
        <f t="shared" si="3"/>
        <v>Home Assets</v>
      </c>
      <c r="AA22" s="60">
        <f t="shared" si="0"/>
        <v>0</v>
      </c>
      <c r="AB22" s="60">
        <f t="shared" si="1"/>
        <v>0</v>
      </c>
      <c r="AC22" s="60">
        <f t="shared" si="1"/>
        <v>0</v>
      </c>
      <c r="AD22" s="60">
        <f t="shared" si="1"/>
        <v>0</v>
      </c>
      <c r="AE22" s="57"/>
      <c r="AF22" s="57"/>
    </row>
    <row r="23" spans="17:32" ht="12.75">
      <c r="Q23" s="57">
        <f>RANK(X23,X$13:X37)</f>
        <v>5</v>
      </c>
      <c r="R23" s="57" t="str">
        <f>Summary!D23</f>
        <v>Automobiles</v>
      </c>
      <c r="S23" s="57">
        <f>IF(R$10=Y23,0,IF(R$11=Y23,0,Summary!E23))</f>
        <v>0</v>
      </c>
      <c r="T23" s="57">
        <f>IF(R$10=Y23,0,IF(R$11=Y23,0,Summary!H23))</f>
        <v>0</v>
      </c>
      <c r="U23" s="57">
        <f>IF(R$10=Y23,0,IF(R$11=Y23,0,Summary!K23))</f>
        <v>0</v>
      </c>
      <c r="V23" s="57">
        <f>IF(R$10=Y23,0,IF(R$11=Y23,0,Summary!N23))</f>
        <v>0</v>
      </c>
      <c r="W23" s="57">
        <f t="shared" si="2"/>
        <v>0</v>
      </c>
      <c r="X23" s="59">
        <f>W23+ROWS(W$13:W23)/1000</f>
        <v>0.011</v>
      </c>
      <c r="Y23" s="57">
        <v>11</v>
      </c>
      <c r="Z23" s="57" t="str">
        <f t="shared" si="3"/>
        <v>Real Estate</v>
      </c>
      <c r="AA23" s="60">
        <f t="shared" si="0"/>
        <v>0</v>
      </c>
      <c r="AB23" s="60">
        <f t="shared" si="1"/>
        <v>0</v>
      </c>
      <c r="AC23" s="60">
        <f t="shared" si="1"/>
        <v>0</v>
      </c>
      <c r="AD23" s="60">
        <f t="shared" si="1"/>
        <v>0</v>
      </c>
      <c r="AE23" s="57"/>
      <c r="AF23" s="57"/>
    </row>
    <row r="24" spans="17:32" ht="12.75">
      <c r="Q24" s="57">
        <f>RANK(X24,X$13:X38)</f>
        <v>4</v>
      </c>
      <c r="R24" s="57" t="str">
        <f>Summary!D24</f>
        <v>Other Assets #1</v>
      </c>
      <c r="S24" s="57">
        <f>IF(R$10=Y24,0,IF(R$11=Y24,0,Summary!E24))</f>
        <v>0</v>
      </c>
      <c r="T24" s="57">
        <f>IF(R$10=Y24,0,IF(R$11=Y24,0,Summary!H24))</f>
        <v>0</v>
      </c>
      <c r="U24" s="57">
        <f>IF(R$10=Y24,0,IF(R$11=Y24,0,Summary!K24))</f>
        <v>0</v>
      </c>
      <c r="V24" s="57">
        <f>IF(R$10=Y24,0,IF(R$11=Y24,0,Summary!N24))</f>
        <v>0</v>
      </c>
      <c r="W24" s="57">
        <f t="shared" si="2"/>
        <v>0</v>
      </c>
      <c r="X24" s="59">
        <f>W24+ROWS(W$13:W24)/1000</f>
        <v>0.012</v>
      </c>
      <c r="Y24" s="57">
        <v>12</v>
      </c>
      <c r="Z24" s="57" t="str">
        <f t="shared" si="3"/>
        <v>Accounts Receivable</v>
      </c>
      <c r="AA24" s="60">
        <f t="shared" si="0"/>
        <v>0</v>
      </c>
      <c r="AB24" s="60">
        <f t="shared" si="1"/>
        <v>0</v>
      </c>
      <c r="AC24" s="60">
        <f t="shared" si="1"/>
        <v>0</v>
      </c>
      <c r="AD24" s="60">
        <f t="shared" si="1"/>
        <v>0</v>
      </c>
      <c r="AE24" s="57"/>
      <c r="AF24" s="57"/>
    </row>
    <row r="25" spans="17:32" ht="12.75">
      <c r="Q25" s="57">
        <f>RANK(X25,X$13:X39)</f>
        <v>3</v>
      </c>
      <c r="R25" s="57" t="str">
        <f>Summary!D25</f>
        <v>Other Assets #2</v>
      </c>
      <c r="S25" s="57">
        <f>IF(R$10=Y25,0,IF(R$11=Y25,0,Summary!E25))</f>
        <v>0</v>
      </c>
      <c r="T25" s="57">
        <f>IF(R$10=Y25,0,IF(R$11=Y25,0,Summary!H25))</f>
        <v>0</v>
      </c>
      <c r="U25" s="57">
        <f>IF(R$10=Y25,0,IF(R$11=Y25,0,Summary!K25))</f>
        <v>0</v>
      </c>
      <c r="V25" s="57">
        <f>IF(R$10=Y25,0,IF(R$11=Y25,0,Summary!N25))</f>
        <v>0</v>
      </c>
      <c r="W25" s="57">
        <f t="shared" si="2"/>
        <v>0</v>
      </c>
      <c r="X25" s="59">
        <f>W25+ROWS(W$13:W25)/1000</f>
        <v>0.013</v>
      </c>
      <c r="Y25" s="57">
        <v>13</v>
      </c>
      <c r="Z25" s="57" t="str">
        <f t="shared" si="3"/>
        <v>Cash - Other</v>
      </c>
      <c r="AA25" s="60">
        <f t="shared" si="0"/>
        <v>0</v>
      </c>
      <c r="AB25" s="60">
        <f t="shared" si="1"/>
        <v>0</v>
      </c>
      <c r="AC25" s="60">
        <f t="shared" si="1"/>
        <v>0</v>
      </c>
      <c r="AD25" s="60">
        <f t="shared" si="1"/>
        <v>0</v>
      </c>
      <c r="AE25" s="57"/>
      <c r="AF25" s="57"/>
    </row>
    <row r="26" spans="17:32" ht="12.75">
      <c r="Q26" s="57">
        <f>RANK(X26,X$13:X40)</f>
        <v>2</v>
      </c>
      <c r="R26" s="57" t="str">
        <f>Summary!D26</f>
        <v>Other Assets #3</v>
      </c>
      <c r="S26" s="57">
        <f>IF(R$10=Y26,0,IF(R$11=Y26,0,Summary!E26))</f>
        <v>0</v>
      </c>
      <c r="T26" s="57">
        <f>IF(R$10=Y26,0,IF(R$11=Y26,0,Summary!H26))</f>
        <v>0</v>
      </c>
      <c r="U26" s="57">
        <f>IF(R$10=Y26,0,IF(R$11=Y26,0,Summary!K26))</f>
        <v>0</v>
      </c>
      <c r="V26" s="57">
        <f>IF(R$10=Y26,0,IF(R$11=Y26,0,Summary!N26))</f>
        <v>0</v>
      </c>
      <c r="W26" s="57">
        <f t="shared" si="2"/>
        <v>0</v>
      </c>
      <c r="X26" s="59">
        <f>W26+ROWS(W$13:W26)/1000</f>
        <v>0.014</v>
      </c>
      <c r="Y26" s="57">
        <v>14</v>
      </c>
      <c r="Z26" s="57" t="str">
        <f t="shared" si="3"/>
        <v>Cash - Savings Accounts</v>
      </c>
      <c r="AA26" s="60">
        <f t="shared" si="0"/>
        <v>0</v>
      </c>
      <c r="AB26" s="60">
        <f t="shared" si="1"/>
        <v>0</v>
      </c>
      <c r="AC26" s="60">
        <f t="shared" si="1"/>
        <v>0</v>
      </c>
      <c r="AD26" s="60">
        <f t="shared" si="1"/>
        <v>0</v>
      </c>
      <c r="AE26" s="57"/>
      <c r="AF26" s="57"/>
    </row>
    <row r="27" spans="17:32" ht="12.75">
      <c r="Q27" s="57">
        <f>RANK(X27,X$13:X41)</f>
        <v>1</v>
      </c>
      <c r="R27" s="57" t="str">
        <f>Summary!D27</f>
        <v>Other Assets #4</v>
      </c>
      <c r="S27" s="57">
        <f>IF(R$10=Y27,0,IF(R$11=Y27,0,Summary!E27))</f>
        <v>0</v>
      </c>
      <c r="T27" s="57">
        <f>IF(R$10=Y27,0,IF(R$11=Y27,0,Summary!H27))</f>
        <v>0</v>
      </c>
      <c r="U27" s="57">
        <f>IF(R$10=Y27,0,IF(R$11=Y27,0,Summary!K27))</f>
        <v>0</v>
      </c>
      <c r="V27" s="57">
        <f>IF(R$10=Y27,0,IF(R$11=Y27,0,Summary!N27))</f>
        <v>0</v>
      </c>
      <c r="W27" s="57">
        <f t="shared" si="2"/>
        <v>0</v>
      </c>
      <c r="X27" s="59">
        <f>W27+ROWS(W$13:W27)/1000</f>
        <v>0.015</v>
      </c>
      <c r="Y27" s="57">
        <v>15</v>
      </c>
      <c r="Z27" s="57" t="str">
        <f t="shared" si="3"/>
        <v>Cash - Checking Accounts</v>
      </c>
      <c r="AA27" s="60">
        <f t="shared" si="0"/>
        <v>1E-05</v>
      </c>
      <c r="AB27" s="60">
        <f t="shared" si="1"/>
        <v>1E-05</v>
      </c>
      <c r="AC27" s="60">
        <f t="shared" si="1"/>
        <v>1E-05</v>
      </c>
      <c r="AD27" s="60">
        <f t="shared" si="1"/>
        <v>1E-05</v>
      </c>
      <c r="AE27" s="60">
        <f>IF(AA10&lt;Y27,0,1)</f>
        <v>0</v>
      </c>
      <c r="AF27" s="60">
        <f>IF(AA10&lt;Y27,0,4)</f>
        <v>0</v>
      </c>
    </row>
    <row r="28" spans="17:32" ht="12.75">
      <c r="Q28" s="57"/>
      <c r="R28" s="57" t="s">
        <v>99</v>
      </c>
      <c r="S28" s="57"/>
      <c r="T28" s="57"/>
      <c r="U28" s="57"/>
      <c r="V28" s="61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</sheetData>
  <sheetProtection password="9C9F" sheet="1" objects="1" scenarios="1" formatColumns="0" formatRows="0"/>
  <printOptions/>
  <pageMargins left="0.5" right="0.5" top="0.5" bottom="0.5" header="0.5" footer="0.5"/>
  <pageSetup fitToHeight="1" fitToWidth="1" horizontalDpi="300" verticalDpi="300" orientation="landscape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2005-03-04T21:57:20Z</cp:lastPrinted>
  <dcterms:created xsi:type="dcterms:W3CDTF">2005-03-02T16:29:23Z</dcterms:created>
  <dcterms:modified xsi:type="dcterms:W3CDTF">2005-10-20T17:53:41Z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